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tabRatio="756" activeTab="3"/>
  </bookViews>
  <sheets>
    <sheet name="Programme delivery" sheetId="9" r:id="rId1"/>
    <sheet name="Org capacity" sheetId="19" r:id="rId2"/>
    <sheet name="Finance " sheetId="18" r:id="rId3"/>
    <sheet name="Scoring sheet FSW-MSM" sheetId="16" r:id="rId4"/>
    <sheet name="Sheet1" sheetId="22" r:id="rId5"/>
  </sheets>
  <definedNames>
    <definedName name="_xlnm._FilterDatabase" localSheetId="0" hidden="1">'Programme delivery'!$A$8:$N$46</definedName>
    <definedName name="_xlnm.Print_Area" localSheetId="2">'Finance '!$A$1:$M$19</definedName>
    <definedName name="_xlnm.Print_Area" localSheetId="1">'Org capacity'!$A$1:$G$20</definedName>
    <definedName name="_xlnm.Print_Titles" localSheetId="0">'Programme delivery'!$1:$5</definedName>
  </definedNames>
  <calcPr calcId="144525"/>
</workbook>
</file>

<file path=xl/calcChain.xml><?xml version="1.0" encoding="utf-8"?>
<calcChain xmlns="http://schemas.openxmlformats.org/spreadsheetml/2006/main">
  <c r="N7" i="22" l="1"/>
  <c r="H19" i="22" l="1"/>
  <c r="H20" i="22" s="1"/>
  <c r="H18" i="22"/>
  <c r="E24" i="9"/>
  <c r="E23" i="9"/>
  <c r="L13" i="22"/>
  <c r="L14" i="22"/>
  <c r="I13" i="22" l="1"/>
  <c r="E10" i="22" l="1"/>
  <c r="B8" i="22"/>
  <c r="B7" i="22"/>
  <c r="G19" i="18" l="1"/>
  <c r="K48" i="9"/>
  <c r="K49" i="9"/>
  <c r="E20" i="19"/>
  <c r="D16" i="16"/>
  <c r="E16" i="16" s="1"/>
  <c r="D15" i="16"/>
  <c r="D17" i="16" s="1"/>
  <c r="C17" i="16"/>
  <c r="E15" i="16"/>
  <c r="E17" i="16" s="1"/>
  <c r="D11" i="16" l="1"/>
  <c r="E11" i="16" s="1"/>
  <c r="D10" i="16"/>
  <c r="E10" i="16" s="1"/>
  <c r="G16" i="16"/>
  <c r="H16" i="16" s="1"/>
  <c r="F15" i="16"/>
  <c r="G15" i="16"/>
  <c r="K50" i="9"/>
  <c r="F16" i="16"/>
  <c r="G17" i="16" l="1"/>
  <c r="H17" i="16" s="1"/>
  <c r="F17" i="16"/>
  <c r="H15" i="16"/>
</calcChain>
</file>

<file path=xl/sharedStrings.xml><?xml version="1.0" encoding="utf-8"?>
<sst xmlns="http://schemas.openxmlformats.org/spreadsheetml/2006/main" count="536" uniqueCount="463">
  <si>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</si>
  <si>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</si>
  <si>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</si>
  <si>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</si>
  <si>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</si>
  <si>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</si>
  <si>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</si>
  <si>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</si>
  <si>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</si>
  <si>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</si>
  <si>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</si>
  <si>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</si>
  <si>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</si>
  <si>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</si>
  <si>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</si>
  <si>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</si>
  <si>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</si>
  <si>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</si>
  <si>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</si>
  <si>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</si>
  <si>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</si>
  <si>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</si>
  <si>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</si>
  <si>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</si>
  <si>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</si>
  <si>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</si>
  <si>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</si>
  <si>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</si>
  <si>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</si>
  <si>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</si>
  <si>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</si>
  <si>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</si>
  <si>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</si>
  <si>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</si>
  <si>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</si>
  <si>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</si>
  <si>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</si>
  <si>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</si>
  <si>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</si>
  <si>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</si>
  <si>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</si>
  <si>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</si>
  <si>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</si>
  <si>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</si>
  <si>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</si>
  <si>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</si>
  <si>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</si>
  <si>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</si>
  <si>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</si>
  <si>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</si>
  <si>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</si>
  <si>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</si>
  <si>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</si>
  <si>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</si>
  <si>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</si>
  <si>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</si>
  <si>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</si>
  <si>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</si>
  <si>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</si>
  <si>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</si>
  <si>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</si>
  <si>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</si>
  <si>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</si>
  <si>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</si>
  <si>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</si>
  <si>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</si>
  <si>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</si>
  <si>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</si>
  <si>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</si>
  <si>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</si>
  <si>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</si>
  <si>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</si>
  <si>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</si>
  <si>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</si>
  <si>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</si>
  <si>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</si>
  <si>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</si>
  <si>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</si>
  <si>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</si>
  <si>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</si>
  <si>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</si>
  <si>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</si>
  <si>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</si>
  <si>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</si>
  <si>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</si>
  <si>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</si>
  <si>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</si>
  <si>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</si>
  <si>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</si>
  <si>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</si>
  <si>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</si>
  <si>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</si>
  <si>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</si>
  <si>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</si>
  <si>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</si>
  <si>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</si>
  <si>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</si>
  <si>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</si>
  <si>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</si>
  <si>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</si>
  <si>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</si>
  <si>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</si>
  <si>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</si>
  <si>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</si>
  <si>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</si>
  <si>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</si>
  <si>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</si>
  <si>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</si>
  <si>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</si>
  <si>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</si>
  <si>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</si>
  <si>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</si>
  <si>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</si>
  <si>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</si>
  <si>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</si>
  <si>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</si>
  <si>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</si>
  <si>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</si>
  <si>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</si>
  <si>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</si>
  <si>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</si>
  <si>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</si>
  <si>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</si>
  <si>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</si>
  <si>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</si>
  <si>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</si>
  <si>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</si>
  <si>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</si>
  <si>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</si>
  <si>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</si>
  <si>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</si>
  <si>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</si>
  <si>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</si>
  <si>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</si>
  <si>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</si>
  <si>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</si>
  <si>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</si>
  <si>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</si>
  <si>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</si>
  <si>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</si>
  <si>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</si>
  <si>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</si>
  <si>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</si>
  <si>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</si>
  <si>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</si>
  <si>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</si>
  <si>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</si>
  <si>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</si>
  <si>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</si>
  <si>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</si>
  <si>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</si>
  <si>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</si>
  <si>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</si>
  <si>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</si>
  <si>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</si>
  <si>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</si>
  <si>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</si>
  <si>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</si>
  <si>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</si>
  <si>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</si>
  <si>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</si>
  <si>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</si>
  <si>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</si>
  <si>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</si>
  <si>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</si>
  <si>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</si>
  <si>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</si>
  <si>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</si>
  <si>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</si>
  <si>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</si>
  <si>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</si>
  <si>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</si>
  <si>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</si>
  <si>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</si>
  <si>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</si>
  <si>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</si>
  <si>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</si>
  <si>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</si>
  <si>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</si>
  <si>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</si>
  <si>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</si>
  <si>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</si>
  <si>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</si>
  <si>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</si>
  <si>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</si>
  <si>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</si>
  <si>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</si>
  <si>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</si>
  <si>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</si>
  <si>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</si>
  <si>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</si>
  <si>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</si>
  <si>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</si>
  <si>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</si>
  <si>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</si>
  <si>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</si>
  <si>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</si>
  <si>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</si>
  <si>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</si>
  <si>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</si>
  <si>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</si>
  <si>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</si>
  <si>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</si>
  <si>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</si>
  <si>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</si>
  <si>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</si>
  <si>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</si>
  <si>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</si>
  <si>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</si>
  <si>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</si>
  <si>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</si>
  <si>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</si>
  <si>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</si>
  <si>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</si>
  <si>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</si>
  <si>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</si>
  <si>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</si>
  <si>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</si>
  <si>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</si>
  <si>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</si>
  <si>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</si>
  <si>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</si>
  <si>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</si>
  <si>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</si>
  <si>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</si>
  <si>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</si>
  <si>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</si>
  <si>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</si>
  <si>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</si>
  <si>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</si>
  <si>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</si>
  <si>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</si>
  <si>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</si>
  <si>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</si>
  <si>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</si>
  <si>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</si>
  <si>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</si>
  <si>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</si>
  <si>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</si>
  <si>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</si>
  <si>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</si>
  <si>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</si>
  <si>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</si>
  <si>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</si>
  <si>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</si>
  <si>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</si>
  <si>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</si>
  <si>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</si>
  <si>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</si>
  <si>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</si>
  <si>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</si>
  <si>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</si>
  <si>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</si>
  <si>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</si>
  <si>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</si>
  <si>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</si>
  <si>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</si>
  <si>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</si>
  <si>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</si>
  <si>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</si>
  <si>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</si>
  <si>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</si>
  <si>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</si>
  <si>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</si>
  <si>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</si>
  <si>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</si>
  <si>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</si>
  <si>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</si>
  <si>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</si>
  <si>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</si>
  <si>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</si>
  <si>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</si>
  <si>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</si>
  <si>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</si>
  <si>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</si>
  <si>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</si>
  <si>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</si>
  <si>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</si>
  <si>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</si>
  <si>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</si>
  <si>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</si>
  <si>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</si>
  <si>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</si>
  <si>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</si>
  <si>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</si>
  <si>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</si>
  <si>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</si>
  <si>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</si>
  <si>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</si>
  <si>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</si>
  <si>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</si>
  <si>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</si>
  <si>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</si>
  <si>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</si>
  <si>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</si>
  <si>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</si>
  <si>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</si>
  <si>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</si>
  <si>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</si>
  <si>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</si>
  <si>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</si>
  <si>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</si>
  <si>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</si>
  <si>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</si>
  <si>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</si>
  <si>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</si>
  <si>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</si>
  <si>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</si>
  <si>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</si>
  <si>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</si>
  <si>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</si>
  <si>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</si>
  <si>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</si>
  <si>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</si>
  <si>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</si>
  <si>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</si>
  <si>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</si>
  <si>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</si>
  <si>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</si>
  <si>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</si>
  <si>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</si>
  <si>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</si>
  <si>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</si>
  <si>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</si>
  <si>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</si>
  <si>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</si>
  <si>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</si>
  <si>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</si>
  <si>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</si>
  <si>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</si>
  <si>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</si>
  <si>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</si>
  <si>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</si>
  <si>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</si>
  <si>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</si>
  <si>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</si>
  <si>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</si>
  <si>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</si>
  <si>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</si>
  <si>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</si>
  <si>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</si>
  <si>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</si>
  <si>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</si>
  <si>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</si>
  <si>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</si>
  <si>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</si>
  <si>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</si>
  <si>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</si>
  <si>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</si>
  <si>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</si>
  <si>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</si>
  <si>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</si>
  <si>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</si>
  <si>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</si>
  <si>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</si>
  <si>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</si>
  <si>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</si>
  <si>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</si>
  <si>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</si>
  <si>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</si>
  <si>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</si>
  <si>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</si>
  <si>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</si>
  <si>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</si>
  <si>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</si>
  <si>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</si>
  <si>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</si>
  <si>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</si>
  <si>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</si>
  <si>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</si>
  <si>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</si>
  <si>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</si>
  <si>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</si>
  <si>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</si>
  <si>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</si>
  <si>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</si>
  <si>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</si>
  <si>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</si>
  <si>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</si>
  <si>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</si>
  <si>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</si>
  <si>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</si>
  <si>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</si>
  <si>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</si>
  <si>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</si>
  <si>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</si>
  <si>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</si>
  <si>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</si>
  <si>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</si>
  <si>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</si>
  <si>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</si>
  <si>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</si>
  <si>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</si>
  <si>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</si>
  <si>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Name of the Evaluator</t>
  </si>
  <si>
    <t>Qualified</t>
  </si>
  <si>
    <t>NA</t>
  </si>
  <si>
    <t>State:Goa</t>
  </si>
  <si>
    <t>Yes</t>
  </si>
  <si>
    <t>Yes, maintained</t>
  </si>
  <si>
    <t>None of them were below 30 years of age</t>
  </si>
  <si>
    <t>Yes, the PD is actively involved in overall TI management with the team.</t>
  </si>
  <si>
    <t>Yes, maintained satisfactorily</t>
  </si>
  <si>
    <t>All registered KPs are provided with required services by the NGO</t>
  </si>
  <si>
    <t>All ORWs are regularly visiting the field to provide support to the PEs</t>
  </si>
  <si>
    <t>Above 70% newly registered HRG provided PT</t>
  </si>
  <si>
    <t>Above 70% of the HRG underwent HIV test during contract period</t>
  </si>
  <si>
    <t>Not applicable to FSW TI</t>
  </si>
  <si>
    <t>Pattern of expenditure as per budget guidelines</t>
  </si>
  <si>
    <t>Separate Bank Account maintained</t>
  </si>
  <si>
    <t>All payments and vouchers are maintained as per bills</t>
  </si>
  <si>
    <t>No cash transactions done, payment mode is through PFMS</t>
  </si>
  <si>
    <t>All vouchers are maintained and booked in PFMS &amp; tally package</t>
  </si>
  <si>
    <t>Entries are made at the end of the month in PFMS and tally</t>
  </si>
  <si>
    <t>SOE is submitted timely.</t>
  </si>
  <si>
    <t>No negative remarks from the auditor</t>
  </si>
  <si>
    <t>Yes NGO practices SACS guidelines</t>
  </si>
  <si>
    <t>37/44</t>
  </si>
  <si>
    <t>1/60 KPs</t>
  </si>
  <si>
    <t>72% Expenditure</t>
  </si>
  <si>
    <t>No mismatch found</t>
  </si>
  <si>
    <t>Drugs are supplied through NACO. NIL purchase by NGO</t>
  </si>
  <si>
    <t>Name of the NGO: LIFE LINE FOUNDATION</t>
  </si>
  <si>
    <t>District: PANJIM</t>
  </si>
  <si>
    <t>Maintained satisfactorily. Prioritisation of HRG done by ORWs based on risk and vulnerability data</t>
  </si>
  <si>
    <t>The documents are well placed but due dates were not matching up between B form and C form. The NGO needs to strengthen the system further</t>
  </si>
  <si>
    <t>623/600=100%</t>
  </si>
  <si>
    <t>Maintained satisfactorily and computerised. More than 100% of the targets achieved.</t>
  </si>
  <si>
    <t>All registered KPs are provided with services as per NACO mandate.</t>
  </si>
  <si>
    <t xml:space="preserve">Not applicable  </t>
  </si>
  <si>
    <t>34/34</t>
  </si>
  <si>
    <t xml:space="preserve">All the newly registered KPs have been reached through Hot Spot/DIC meetings </t>
  </si>
  <si>
    <t>All the positions are filled within the stipulated time frame by the NGO. All guidelines of NACO are followed</t>
  </si>
  <si>
    <t>1 Out Reach Worker has been replaced in January, 2020. However, she was earlier Peer in the organisation</t>
  </si>
  <si>
    <t>1 Peer Educator namely Ms. Maina was appointed as new PE</t>
  </si>
  <si>
    <t xml:space="preserve">2 out of 3 ORWs is from the community  </t>
  </si>
  <si>
    <t>Yes, maintained. However, ORW Mr. Sai has 266 KPs</t>
  </si>
  <si>
    <t>Yes, Job description is provided to all staff and they were able to describe their roles clearly.</t>
  </si>
  <si>
    <t>There is no Programme Management body in the TI, however periodic meetings are arranged with the community on organisational progress</t>
  </si>
  <si>
    <t>The NGO actively supports the community</t>
  </si>
  <si>
    <t>Trainings provided by Goa SACS is recorded in the register</t>
  </si>
  <si>
    <t>STI clinic in place and as per NACO guidelines</t>
  </si>
  <si>
    <t>Though 80% of the HRGs are attending STI clinic and are being counselled, recording of services were missing in B Form</t>
  </si>
  <si>
    <t>All 100% of HRGs were counselled by the Counsellor</t>
  </si>
  <si>
    <t>All 100% of the individual HRGs had undergone for RMC twice in past 10 months</t>
  </si>
  <si>
    <t>Not applicable</t>
  </si>
  <si>
    <t>Condom gap analysis done 100% HRG's were provided condom as per the requirment. (227782/223520)</t>
  </si>
  <si>
    <t>No referrals to DOT center. Only verbal screening is done at NGO-TI</t>
  </si>
  <si>
    <t>Advocacy was not seen focused.</t>
  </si>
  <si>
    <t>Though Crisis Management team has addressed more than 60$ of the cases all reported during last 10 months, signatures of the attendees to the meeting were not done by them.</t>
  </si>
  <si>
    <t>Not 30% of the registered KPs are part of the community events</t>
  </si>
  <si>
    <t>Not 75% fo the registered HRGs attended/participated in the events</t>
  </si>
  <si>
    <t>The Counsellor is well experienced and deomonstrated confidentiality at all levels</t>
  </si>
  <si>
    <t>100% of the participants are satisfied with the project services</t>
  </si>
  <si>
    <t>227782 condoms</t>
  </si>
  <si>
    <t>All respondents reported that they are getting gthe commodities as and when they demand.</t>
  </si>
  <si>
    <t>2 Stakeholders were met with, who expressed their satisfaction towards the project</t>
  </si>
  <si>
    <t>100% of the respondents reported that they were satisfied with the Counsellor</t>
  </si>
  <si>
    <t>During the project period total 600 condoms were purchased and sold, details of which could not be asertained due to non-availability details with NGO.</t>
  </si>
  <si>
    <t xml:space="preserve">No new PLHIVs found during the reporting period. However, out of ever registered 15 PLHIVs 5 were linked succeessfully out of which 1 was found expired. </t>
  </si>
  <si>
    <t>District: PANAJI</t>
  </si>
  <si>
    <t>Name of the NGO:  LIFE LINE FOUNDATION</t>
  </si>
  <si>
    <t>Name of the NGO: LIFE LINE FOUNDATION (29TH FEB., &amp; 1ST MARCH,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</si>
</sst>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b/>
      <sz val="18"/>
      <color theme="1"/>
      <name val="Calibri"/>
      <family val="2"/>
      <scheme val="minor"/>
    </font>
    <font>
      <sz val="14"/>
      <color rgb="FF000000"/>
      <name val="Cambria"/>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
      <sz val="14"/>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67">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14"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14" fillId="11" borderId="1" xfId="0" applyFont="1" applyFill="1" applyBorder="1" applyAlignment="1">
      <alignment horizontal="left" vertical="top"/>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5"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8" xfId="0" applyFont="1" applyFill="1" applyBorder="1" applyAlignment="1">
      <alignment horizontal="left" vertical="top"/>
    </xf>
    <xf numFmtId="0" fontId="14"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0" xfId="0" applyFont="1" applyBorder="1" applyAlignment="1">
      <alignment horizontal="center"/>
    </xf>
    <xf numFmtId="0" fontId="13" fillId="0" borderId="5" xfId="0" applyFont="1" applyBorder="1"/>
    <xf numFmtId="0" fontId="13" fillId="0" borderId="11" xfId="0" applyFont="1" applyBorder="1" applyAlignment="1">
      <alignment horizontal="center"/>
    </xf>
    <xf numFmtId="0" fontId="13" fillId="0" borderId="12" xfId="0" applyFont="1" applyBorder="1"/>
    <xf numFmtId="1" fontId="30" fillId="0" borderId="13" xfId="0" applyNumberFormat="1" applyFont="1" applyBorder="1"/>
    <xf numFmtId="1" fontId="14" fillId="0" borderId="2" xfId="0" applyNumberFormat="1" applyFont="1" applyFill="1" applyBorder="1" applyAlignment="1" applyProtection="1">
      <alignment horizontal="center" vertical="center" wrapText="1"/>
      <protection locked="0"/>
    </xf>
    <xf numFmtId="0" fontId="25" fillId="0" borderId="1" xfId="0" applyFont="1" applyBorder="1" applyAlignment="1" applyProtection="1">
      <alignment horizontal="left" vertical="top"/>
      <protection locked="0"/>
    </xf>
    <xf numFmtId="0" fontId="25" fillId="0" borderId="1" xfId="0" applyFont="1" applyBorder="1" applyProtection="1">
      <protection locked="0"/>
    </xf>
    <xf numFmtId="1" fontId="14" fillId="2" borderId="1" xfId="0" applyNumberFormat="1" applyFont="1" applyFill="1" applyBorder="1" applyAlignment="1" applyProtection="1">
      <alignment horizontal="center" vertical="center" wrapText="1"/>
      <protection locked="0"/>
    </xf>
    <xf numFmtId="0" fontId="31" fillId="0" borderId="0" xfId="0" applyFont="1"/>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21" fillId="0" borderId="1" xfId="0" applyFont="1" applyBorder="1" applyAlignment="1" applyProtection="1">
      <alignment horizontal="center" vertical="center"/>
      <protection locked="0"/>
    </xf>
    <xf numFmtId="0" fontId="16" fillId="0" borderId="15" xfId="0" applyFont="1" applyFill="1" applyBorder="1" applyAlignment="1" applyProtection="1">
      <alignment vertical="center" wrapText="1"/>
      <protection locked="0"/>
    </xf>
    <xf numFmtId="0" fontId="5" fillId="0" borderId="5" xfId="0" applyFont="1" applyFill="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17" fontId="0" fillId="0" borderId="0" xfId="0" applyNumberFormat="1"/>
    <xf numFmtId="0" fontId="15" fillId="2"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5" fillId="0" borderId="1" xfId="0" applyFont="1" applyFill="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left" vertical="center"/>
      <protection locked="0"/>
    </xf>
    <xf numFmtId="0" fontId="17" fillId="0" borderId="1" xfId="0" applyFont="1" applyBorder="1" applyAlignment="1" applyProtection="1">
      <alignment horizontal="center" vertical="center" wrapText="1"/>
      <protection locked="0"/>
    </xf>
    <xf numFmtId="0" fontId="16" fillId="0" borderId="5" xfId="0" applyFont="1" applyFill="1" applyBorder="1" applyAlignment="1" applyProtection="1">
      <alignment vertical="center" wrapText="1"/>
      <protection locked="0"/>
    </xf>
    <xf numFmtId="0" fontId="40" fillId="0" borderId="1" xfId="0" applyFont="1" applyBorder="1" applyAlignment="1" applyProtection="1">
      <alignment horizontal="left" vertical="center" wrapText="1"/>
      <protection locked="0"/>
    </xf>
    <xf numFmtId="9" fontId="5" fillId="2" borderId="1" xfId="0" applyNumberFormat="1" applyFont="1" applyFill="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protection locked="0"/>
    </xf>
    <xf numFmtId="0" fontId="6" fillId="3" borderId="17" xfId="0" applyFont="1" applyFill="1" applyBorder="1" applyAlignment="1">
      <alignment horizontal="left" vertical="top"/>
    </xf>
    <xf numFmtId="0" fontId="6" fillId="3" borderId="4" xfId="0" applyFont="1" applyFill="1" applyBorder="1" applyAlignment="1">
      <alignment horizontal="left" vertical="top"/>
    </xf>
    <xf numFmtId="0" fontId="6" fillId="3" borderId="16" xfId="0" applyFont="1" applyFill="1" applyBorder="1" applyAlignment="1">
      <alignment horizontal="left" vertical="top"/>
    </xf>
    <xf numFmtId="0" fontId="5" fillId="3" borderId="4" xfId="0" applyFont="1" applyFill="1" applyBorder="1" applyAlignment="1">
      <alignment horizontal="left" vertical="top"/>
    </xf>
    <xf numFmtId="0" fontId="5" fillId="3" borderId="16" xfId="0" applyFont="1" applyFill="1" applyBorder="1" applyAlignment="1">
      <alignment horizontal="left" vertical="top"/>
    </xf>
    <xf numFmtId="0" fontId="6" fillId="6" borderId="9"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6" fillId="6" borderId="16" xfId="0" applyFont="1" applyFill="1" applyBorder="1" applyAlignment="1" applyProtection="1">
      <alignment horizontal="left"/>
      <protection locked="0"/>
    </xf>
    <xf numFmtId="0" fontId="15" fillId="6" borderId="17" xfId="0" applyFont="1" applyFill="1" applyBorder="1" applyAlignment="1" applyProtection="1">
      <alignment horizontal="left"/>
      <protection locked="0"/>
    </xf>
    <xf numFmtId="0" fontId="15" fillId="6" borderId="16"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7" fillId="6" borderId="22" xfId="0" applyFont="1" applyFill="1" applyBorder="1" applyAlignment="1">
      <alignment horizontal="center"/>
    </xf>
    <xf numFmtId="0" fontId="32" fillId="6" borderId="23" xfId="0" applyFont="1" applyFill="1" applyBorder="1" applyAlignment="1">
      <alignment horizontal="center"/>
    </xf>
    <xf numFmtId="0" fontId="32" fillId="6" borderId="24" xfId="0" applyFont="1" applyFill="1" applyBorder="1" applyAlignment="1">
      <alignment horizontal="center"/>
    </xf>
    <xf numFmtId="0" fontId="3" fillId="12" borderId="6" xfId="0" applyFont="1" applyFill="1" applyBorder="1" applyAlignment="1">
      <alignment horizontal="center" vertical="top"/>
    </xf>
    <xf numFmtId="0" fontId="3" fillId="12" borderId="1" xfId="0" applyFont="1" applyFill="1" applyBorder="1" applyAlignment="1">
      <alignment horizontal="center" vertical="top" wrapText="1"/>
    </xf>
    <xf numFmtId="0" fontId="33" fillId="0" borderId="6" xfId="0" applyFont="1" applyFill="1" applyBorder="1" applyAlignment="1">
      <alignment horizontal="center"/>
    </xf>
    <xf numFmtId="0" fontId="34" fillId="0" borderId="1" xfId="0" applyFont="1" applyFill="1" applyBorder="1" applyAlignment="1">
      <alignment horizontal="center"/>
    </xf>
    <xf numFmtId="0" fontId="34" fillId="0" borderId="5" xfId="0" applyFont="1" applyFill="1" applyBorder="1" applyAlignment="1">
      <alignment horizontal="center"/>
    </xf>
    <xf numFmtId="0" fontId="3" fillId="12" borderId="1" xfId="0" applyFont="1" applyFill="1" applyBorder="1" applyAlignment="1">
      <alignment horizontal="center" vertical="top"/>
    </xf>
    <xf numFmtId="0" fontId="3" fillId="12" borderId="19"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0"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5" fillId="0" borderId="1" xfId="0" applyFont="1" applyBorder="1" applyAlignment="1">
      <alignment horizontal="center"/>
    </xf>
    <xf numFmtId="0" fontId="15" fillId="3" borderId="9"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6" xfId="0" applyFont="1" applyFill="1" applyBorder="1" applyAlignment="1">
      <alignment horizontal="left"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5" fillId="3" borderId="9" xfId="0" applyFont="1" applyFill="1" applyBorder="1" applyAlignment="1">
      <alignment horizontal="left" vertical="top"/>
    </xf>
    <xf numFmtId="0" fontId="15" fillId="3" borderId="4" xfId="0" applyFont="1" applyFill="1" applyBorder="1" applyAlignment="1">
      <alignment horizontal="left" vertical="top"/>
    </xf>
    <xf numFmtId="0" fontId="15" fillId="11" borderId="9" xfId="0" applyFont="1" applyFill="1" applyBorder="1" applyAlignment="1">
      <alignment horizontal="left" vertical="top"/>
    </xf>
    <xf numFmtId="0" fontId="15" fillId="11" borderId="4" xfId="0" applyFont="1" applyFill="1" applyBorder="1" applyAlignment="1">
      <alignment horizontal="left" vertical="top"/>
    </xf>
    <xf numFmtId="0" fontId="15" fillId="11" borderId="8" xfId="0" applyFont="1" applyFill="1" applyBorder="1" applyAlignment="1">
      <alignment horizontal="left" vertical="top"/>
    </xf>
    <xf numFmtId="0" fontId="15" fillId="7" borderId="9" xfId="0" applyFont="1" applyFill="1" applyBorder="1" applyAlignment="1">
      <alignment horizontal="left" vertical="top"/>
    </xf>
    <xf numFmtId="0" fontId="15" fillId="7" borderId="4" xfId="0" applyFont="1" applyFill="1" applyBorder="1" applyAlignment="1">
      <alignment horizontal="left" vertical="top"/>
    </xf>
    <xf numFmtId="0" fontId="3" fillId="12" borderId="1" xfId="0" applyFont="1" applyFill="1" applyBorder="1" applyAlignment="1">
      <alignment horizontal="center" vertical="center" wrapText="1"/>
    </xf>
    <xf numFmtId="0" fontId="15" fillId="0" borderId="1" xfId="0" applyFont="1" applyBorder="1" applyAlignment="1">
      <alignment horizontal="right"/>
    </xf>
    <xf numFmtId="0" fontId="35" fillId="6" borderId="1" xfId="0" applyFont="1" applyFill="1" applyBorder="1" applyAlignment="1">
      <alignment horizontal="center" vertical="top"/>
    </xf>
    <xf numFmtId="0" fontId="36"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23" fillId="0" borderId="17" xfId="0" applyFont="1" applyBorder="1" applyAlignment="1">
      <alignment horizontal="center" vertical="center"/>
    </xf>
    <xf numFmtId="0" fontId="13" fillId="0" borderId="16" xfId="0" applyFont="1" applyBorder="1" applyAlignment="1">
      <alignment horizontal="center" vertical="center"/>
    </xf>
    <xf numFmtId="0" fontId="37" fillId="6" borderId="1" xfId="0" applyFont="1" applyFill="1" applyBorder="1" applyAlignment="1">
      <alignment horizontal="center" vertical="top"/>
    </xf>
    <xf numFmtId="0" fontId="38"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17" xfId="0" applyFont="1" applyFill="1" applyBorder="1" applyAlignment="1">
      <alignment horizontal="center" vertical="top" wrapText="1"/>
    </xf>
    <xf numFmtId="0" fontId="12" fillId="12" borderId="16"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17"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16" xfId="0" applyFont="1" applyFill="1" applyBorder="1" applyAlignment="1" applyProtection="1">
      <alignment horizontal="left"/>
      <protection locked="0"/>
    </xf>
    <xf numFmtId="0" fontId="39"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1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6" xfId="0" applyFont="1" applyFill="1" applyBorder="1" applyAlignment="1">
      <alignment horizontal="center" vertical="center" wrapText="1"/>
    </xf>
    <xf numFmtId="1" fontId="12" fillId="5" borderId="17"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16" xfId="0" applyNumberFormat="1" applyFont="1" applyFill="1" applyBorder="1" applyAlignment="1">
      <alignment horizontal="center" vertical="center" wrapText="1"/>
    </xf>
    <xf numFmtId="0" fontId="11" fillId="6" borderId="1" xfId="0" applyFont="1" applyFill="1" applyBorder="1" applyAlignment="1">
      <alignment horizontal="left"/>
    </xf>
    <xf numFmtId="0" fontId="39"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17" xfId="0" applyFill="1" applyBorder="1" applyAlignment="1" applyProtection="1">
      <alignment horizontal="center"/>
      <protection locked="0"/>
    </xf>
    <xf numFmtId="0" fontId="0" fillId="5" borderId="16" xfId="0" applyFill="1" applyBorder="1" applyAlignment="1" applyProtection="1">
      <alignment horizontal="center"/>
      <protection locked="0"/>
    </xf>
    <xf numFmtId="0" fontId="12" fillId="6" borderId="17" xfId="0" applyFont="1" applyFill="1" applyBorder="1" applyAlignment="1">
      <alignment horizontal="center" wrapText="1"/>
    </xf>
    <xf numFmtId="0" fontId="12" fillId="6" borderId="4" xfId="0" applyFont="1" applyFill="1" applyBorder="1" applyAlignment="1">
      <alignment horizontal="center" wrapText="1"/>
    </xf>
    <xf numFmtId="0" fontId="12" fillId="6" borderId="16" xfId="0" applyFont="1" applyFill="1" applyBorder="1" applyAlignment="1">
      <alignment horizontal="center" wrapText="1"/>
    </xf>
    <xf numFmtId="0" fontId="12" fillId="12" borderId="17" xfId="0" applyFont="1" applyFill="1" applyBorder="1" applyAlignment="1">
      <alignment horizontal="center"/>
    </xf>
    <xf numFmtId="0" fontId="12" fillId="12" borderId="4" xfId="0" applyFont="1" applyFill="1" applyBorder="1" applyAlignment="1">
      <alignment horizontal="center"/>
    </xf>
    <xf numFmtId="0" fontId="12" fillId="12" borderId="16" xfId="0" applyFont="1" applyFill="1" applyBorder="1" applyAlignment="1">
      <alignment horizontal="center"/>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G1" zoomScale="60" zoomScaleNormal="75" zoomScalePageLayoutView="60" workbookViewId="0">
      <selection activeCell="A2" sqref="A2:E2"/>
    </sheetView>
  </sheetViews>
  <sheetFormatPr defaultColWidth="9.140625" defaultRowHeight="15.75" x14ac:dyDescent="0.25"/>
  <cols>
    <col min="1" max="1" width="7.28515625" style="10" customWidth="1"/>
    <col min="2" max="2" width="32.4257812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41.85546875" style="4" customWidth="1"/>
    <col min="13" max="16384" width="9.140625" style="4"/>
  </cols>
  <sheetData>
    <row r="1" spans="1:14" ht="22.5" x14ac:dyDescent="0.3">
      <c r="A1" s="185" t="s">
        <v>304</v>
      </c>
      <c r="B1" s="186"/>
      <c r="C1" s="186"/>
      <c r="D1" s="186"/>
      <c r="E1" s="186"/>
      <c r="F1" s="186"/>
      <c r="G1" s="186"/>
      <c r="H1" s="186"/>
      <c r="I1" s="186"/>
      <c r="J1" s="186"/>
      <c r="K1" s="186"/>
      <c r="L1" s="187"/>
    </row>
    <row r="2" spans="1:14" s="84" customFormat="1" ht="18.75" x14ac:dyDescent="0.3">
      <c r="A2" s="179" t="s">
        <v>462</v>
      </c>
      <c r="B2" s="180"/>
      <c r="C2" s="180"/>
      <c r="D2" s="180"/>
      <c r="E2" s="181"/>
      <c r="F2" s="182" t="s">
        <v>423</v>
      </c>
      <c r="G2" s="183"/>
      <c r="H2" s="182" t="s">
        <v>397</v>
      </c>
      <c r="I2" s="184"/>
      <c r="J2" s="183"/>
      <c r="K2" s="85"/>
      <c r="L2" s="107"/>
    </row>
    <row r="3" spans="1:14" s="6" customFormat="1" ht="21" customHeight="1" x14ac:dyDescent="0.3">
      <c r="A3" s="190" t="s">
        <v>71</v>
      </c>
      <c r="B3" s="191"/>
      <c r="C3" s="191"/>
      <c r="D3" s="191"/>
      <c r="E3" s="191"/>
      <c r="F3" s="191"/>
      <c r="G3" s="191"/>
      <c r="H3" s="191"/>
      <c r="I3" s="191"/>
      <c r="J3" s="191"/>
      <c r="K3" s="191"/>
      <c r="L3" s="192"/>
      <c r="M3" s="5"/>
      <c r="N3" s="5"/>
    </row>
    <row r="4" spans="1:14" s="6" customFormat="1" ht="37.5" customHeight="1" x14ac:dyDescent="0.25">
      <c r="A4" s="188" t="s">
        <v>6</v>
      </c>
      <c r="B4" s="193" t="s">
        <v>0</v>
      </c>
      <c r="C4" s="189" t="s">
        <v>67</v>
      </c>
      <c r="D4" s="76" t="s">
        <v>14</v>
      </c>
      <c r="E4" s="189" t="s">
        <v>1</v>
      </c>
      <c r="F4" s="189" t="s">
        <v>2</v>
      </c>
      <c r="G4" s="189" t="s">
        <v>7</v>
      </c>
      <c r="H4" s="189" t="s">
        <v>17</v>
      </c>
      <c r="I4" s="189"/>
      <c r="J4" s="189"/>
      <c r="K4" s="198" t="s">
        <v>8</v>
      </c>
      <c r="L4" s="194" t="s">
        <v>122</v>
      </c>
      <c r="M4" s="5"/>
      <c r="N4" s="5"/>
    </row>
    <row r="5" spans="1:14" s="6" customFormat="1" ht="141.75" hidden="1" customHeight="1" x14ac:dyDescent="0.3">
      <c r="A5" s="188" t="s">
        <v>9</v>
      </c>
      <c r="B5" s="193"/>
      <c r="C5" s="189"/>
      <c r="D5" s="77"/>
      <c r="E5" s="189"/>
      <c r="F5" s="189"/>
      <c r="G5" s="189"/>
      <c r="H5" s="104" t="s">
        <v>10</v>
      </c>
      <c r="I5" s="104" t="s">
        <v>11</v>
      </c>
      <c r="J5" s="104" t="s">
        <v>12</v>
      </c>
      <c r="K5" s="199"/>
      <c r="L5" s="195"/>
      <c r="M5" s="7"/>
      <c r="N5" s="7"/>
    </row>
    <row r="6" spans="1:14" s="6" customFormat="1" ht="17.25" customHeight="1" x14ac:dyDescent="0.3">
      <c r="A6" s="108"/>
      <c r="B6" s="53"/>
      <c r="C6" s="54"/>
      <c r="D6" s="11"/>
      <c r="E6" s="54"/>
      <c r="F6" s="54"/>
      <c r="G6" s="54"/>
      <c r="H6" s="78">
        <v>1</v>
      </c>
      <c r="I6" s="78">
        <v>2</v>
      </c>
      <c r="J6" s="78">
        <v>3</v>
      </c>
      <c r="K6" s="200"/>
      <c r="L6" s="196"/>
      <c r="M6" s="7"/>
      <c r="N6" s="7"/>
    </row>
    <row r="7" spans="1:14" s="29" customFormat="1" ht="17.25" customHeight="1" x14ac:dyDescent="0.25">
      <c r="A7" s="208" t="s">
        <v>74</v>
      </c>
      <c r="B7" s="209"/>
      <c r="C7" s="209"/>
      <c r="D7" s="209"/>
      <c r="E7" s="209"/>
      <c r="F7" s="209"/>
      <c r="G7" s="209"/>
      <c r="H7" s="209"/>
      <c r="I7" s="209"/>
      <c r="J7" s="209"/>
      <c r="K7" s="209"/>
      <c r="L7" s="210"/>
      <c r="M7" s="28"/>
      <c r="N7" s="28"/>
    </row>
    <row r="8" spans="1:14" ht="17.25" customHeight="1" x14ac:dyDescent="0.25">
      <c r="A8" s="205" t="s">
        <v>13</v>
      </c>
      <c r="B8" s="206"/>
      <c r="C8" s="206"/>
      <c r="D8" s="206"/>
      <c r="E8" s="206"/>
      <c r="F8" s="206"/>
      <c r="G8" s="207"/>
      <c r="H8" s="55"/>
      <c r="I8" s="55"/>
      <c r="J8" s="55"/>
      <c r="K8" s="55"/>
      <c r="L8" s="109"/>
      <c r="M8" s="7"/>
      <c r="N8" s="7"/>
    </row>
    <row r="9" spans="1:14" s="6" customFormat="1" ht="162" customHeight="1" x14ac:dyDescent="0.25">
      <c r="A9" s="110">
        <v>1</v>
      </c>
      <c r="B9" s="18" t="s">
        <v>95</v>
      </c>
      <c r="C9" s="18" t="s">
        <v>101</v>
      </c>
      <c r="D9" s="18" t="s">
        <v>130</v>
      </c>
      <c r="E9" s="156">
        <v>623</v>
      </c>
      <c r="F9" s="22" t="s">
        <v>264</v>
      </c>
      <c r="G9" s="23" t="s">
        <v>96</v>
      </c>
      <c r="H9" s="18" t="s">
        <v>232</v>
      </c>
      <c r="I9" s="18" t="s">
        <v>265</v>
      </c>
      <c r="J9" s="13" t="s">
        <v>266</v>
      </c>
      <c r="K9" s="93">
        <v>2</v>
      </c>
      <c r="L9" s="170" t="s">
        <v>424</v>
      </c>
      <c r="M9" s="7"/>
      <c r="N9" s="7"/>
    </row>
    <row r="10" spans="1:14" s="6" customFormat="1" ht="168.75" x14ac:dyDescent="0.25">
      <c r="A10" s="110">
        <v>2</v>
      </c>
      <c r="B10" s="52" t="s">
        <v>267</v>
      </c>
      <c r="C10" s="18" t="s">
        <v>100</v>
      </c>
      <c r="D10" s="13" t="s">
        <v>224</v>
      </c>
      <c r="E10" s="156" t="s">
        <v>398</v>
      </c>
      <c r="F10" s="22" t="s">
        <v>233</v>
      </c>
      <c r="G10" s="23" t="s">
        <v>97</v>
      </c>
      <c r="H10" s="23" t="s">
        <v>98</v>
      </c>
      <c r="I10" s="23" t="s">
        <v>99</v>
      </c>
      <c r="J10" s="22" t="s">
        <v>225</v>
      </c>
      <c r="K10" s="95">
        <v>2</v>
      </c>
      <c r="L10" s="138" t="s">
        <v>425</v>
      </c>
      <c r="M10" s="7"/>
      <c r="N10" s="7"/>
    </row>
    <row r="11" spans="1:14" s="6" customFormat="1" ht="126.75" customHeight="1" x14ac:dyDescent="0.25">
      <c r="A11" s="110">
        <v>3</v>
      </c>
      <c r="B11" s="31" t="s">
        <v>102</v>
      </c>
      <c r="C11" s="18" t="s">
        <v>100</v>
      </c>
      <c r="D11" s="32">
        <v>1</v>
      </c>
      <c r="E11" s="156" t="s">
        <v>426</v>
      </c>
      <c r="F11" s="23" t="s">
        <v>268</v>
      </c>
      <c r="G11" s="23" t="s">
        <v>140</v>
      </c>
      <c r="H11" s="23" t="s">
        <v>312</v>
      </c>
      <c r="I11" s="23" t="s">
        <v>313</v>
      </c>
      <c r="J11" s="23" t="s">
        <v>311</v>
      </c>
      <c r="K11" s="94">
        <v>3</v>
      </c>
      <c r="L11" s="141" t="s">
        <v>427</v>
      </c>
      <c r="M11" s="7"/>
      <c r="N11" s="7"/>
    </row>
    <row r="12" spans="1:14" s="6" customFormat="1" ht="187.5" x14ac:dyDescent="0.25">
      <c r="A12" s="110">
        <v>4</v>
      </c>
      <c r="B12" s="31" t="s">
        <v>317</v>
      </c>
      <c r="C12" s="18" t="s">
        <v>100</v>
      </c>
      <c r="D12" s="33" t="s">
        <v>123</v>
      </c>
      <c r="E12" s="157">
        <v>1.03</v>
      </c>
      <c r="F12" s="23" t="s">
        <v>316</v>
      </c>
      <c r="G12" s="22" t="s">
        <v>269</v>
      </c>
      <c r="H12" s="13" t="s">
        <v>318</v>
      </c>
      <c r="I12" s="13" t="s">
        <v>319</v>
      </c>
      <c r="J12" s="13" t="s">
        <v>320</v>
      </c>
      <c r="K12" s="96">
        <v>3</v>
      </c>
      <c r="L12" s="141" t="s">
        <v>403</v>
      </c>
      <c r="M12" s="7"/>
      <c r="N12" s="7"/>
    </row>
    <row r="13" spans="1:14" s="48" customFormat="1" ht="156.75" customHeight="1" x14ac:dyDescent="0.25">
      <c r="A13" s="111">
        <v>5</v>
      </c>
      <c r="B13" s="15" t="s">
        <v>321</v>
      </c>
      <c r="C13" s="13" t="s">
        <v>307</v>
      </c>
      <c r="D13" s="43" t="s">
        <v>123</v>
      </c>
      <c r="E13" s="158">
        <v>623</v>
      </c>
      <c r="F13" s="13" t="s">
        <v>322</v>
      </c>
      <c r="G13" s="15" t="s">
        <v>226</v>
      </c>
      <c r="H13" s="15" t="s">
        <v>315</v>
      </c>
      <c r="I13" s="15" t="s">
        <v>325</v>
      </c>
      <c r="J13" s="15" t="s">
        <v>314</v>
      </c>
      <c r="K13" s="97">
        <v>3</v>
      </c>
      <c r="L13" s="141" t="s">
        <v>428</v>
      </c>
      <c r="M13" s="47"/>
      <c r="N13" s="47"/>
    </row>
    <row r="14" spans="1:14" s="6" customFormat="1" ht="100.5" customHeight="1" x14ac:dyDescent="0.25">
      <c r="A14" s="111">
        <v>6</v>
      </c>
      <c r="B14" s="15" t="s">
        <v>234</v>
      </c>
      <c r="C14" s="13" t="s">
        <v>114</v>
      </c>
      <c r="D14" s="43" t="s">
        <v>180</v>
      </c>
      <c r="E14" s="159" t="s">
        <v>396</v>
      </c>
      <c r="F14" s="13" t="s">
        <v>285</v>
      </c>
      <c r="G14" s="15" t="s">
        <v>181</v>
      </c>
      <c r="H14" s="15" t="s">
        <v>323</v>
      </c>
      <c r="I14" s="15" t="s">
        <v>324</v>
      </c>
      <c r="J14" s="15" t="s">
        <v>326</v>
      </c>
      <c r="K14" s="95"/>
      <c r="L14" s="139" t="s">
        <v>429</v>
      </c>
      <c r="M14" s="7"/>
      <c r="N14" s="7"/>
    </row>
    <row r="15" spans="1:14" s="26" customFormat="1" ht="179.25" customHeight="1" x14ac:dyDescent="0.25">
      <c r="A15" s="112">
        <v>7</v>
      </c>
      <c r="B15" s="18" t="s">
        <v>327</v>
      </c>
      <c r="C15" s="18" t="s">
        <v>100</v>
      </c>
      <c r="D15" s="43" t="s">
        <v>328</v>
      </c>
      <c r="E15" s="156" t="s">
        <v>430</v>
      </c>
      <c r="F15" s="18" t="s">
        <v>235</v>
      </c>
      <c r="G15" s="18" t="s">
        <v>236</v>
      </c>
      <c r="H15" s="18" t="s">
        <v>329</v>
      </c>
      <c r="I15" s="18" t="s">
        <v>330</v>
      </c>
      <c r="J15" s="18" t="s">
        <v>331</v>
      </c>
      <c r="K15" s="96">
        <v>3</v>
      </c>
      <c r="L15" s="139" t="s">
        <v>431</v>
      </c>
      <c r="M15" s="25"/>
      <c r="N15" s="25"/>
    </row>
    <row r="16" spans="1:14" ht="131.25" x14ac:dyDescent="0.25">
      <c r="A16" s="112">
        <v>8</v>
      </c>
      <c r="B16" s="18" t="s">
        <v>51</v>
      </c>
      <c r="C16" s="18" t="s">
        <v>100</v>
      </c>
      <c r="D16" s="34"/>
      <c r="E16" s="172">
        <v>1</v>
      </c>
      <c r="F16" s="18" t="s">
        <v>182</v>
      </c>
      <c r="G16" s="18" t="s">
        <v>141</v>
      </c>
      <c r="H16" s="23" t="s">
        <v>237</v>
      </c>
      <c r="I16" s="23" t="s">
        <v>238</v>
      </c>
      <c r="J16" s="23" t="s">
        <v>239</v>
      </c>
      <c r="K16" s="97">
        <v>3</v>
      </c>
      <c r="L16" s="141" t="s">
        <v>404</v>
      </c>
      <c r="M16" s="8"/>
      <c r="N16" s="8"/>
    </row>
    <row r="17" spans="1:255" ht="22.5" customHeight="1" x14ac:dyDescent="0.25">
      <c r="A17" s="202" t="s">
        <v>75</v>
      </c>
      <c r="B17" s="203"/>
      <c r="C17" s="203"/>
      <c r="D17" s="203"/>
      <c r="E17" s="203"/>
      <c r="F17" s="203"/>
      <c r="G17" s="203"/>
      <c r="H17" s="203"/>
      <c r="I17" s="203"/>
      <c r="J17" s="203"/>
      <c r="K17" s="203"/>
      <c r="L17" s="204"/>
      <c r="M17" s="8"/>
      <c r="N17" s="8"/>
    </row>
    <row r="18" spans="1:255" ht="93.75" customHeight="1" x14ac:dyDescent="0.25">
      <c r="A18" s="112">
        <v>9</v>
      </c>
      <c r="B18" s="19" t="s">
        <v>240</v>
      </c>
      <c r="C18" s="18" t="s">
        <v>100</v>
      </c>
      <c r="D18" s="13" t="s">
        <v>108</v>
      </c>
      <c r="E18" s="160" t="s">
        <v>38</v>
      </c>
      <c r="F18" s="23" t="s">
        <v>103</v>
      </c>
      <c r="G18" s="22" t="s">
        <v>105</v>
      </c>
      <c r="H18" s="23" t="s">
        <v>104</v>
      </c>
      <c r="I18" s="18" t="s">
        <v>106</v>
      </c>
      <c r="J18" s="18" t="s">
        <v>107</v>
      </c>
      <c r="K18" s="133">
        <v>3</v>
      </c>
      <c r="L18" s="142" t="s">
        <v>441</v>
      </c>
      <c r="M18" s="8"/>
      <c r="N18" s="8"/>
    </row>
    <row r="19" spans="1:255" s="40" customFormat="1" ht="96" customHeight="1" x14ac:dyDescent="0.25">
      <c r="A19" s="113">
        <v>10</v>
      </c>
      <c r="B19" s="38" t="s">
        <v>332</v>
      </c>
      <c r="C19" s="18" t="s">
        <v>100</v>
      </c>
      <c r="D19" s="18" t="s">
        <v>241</v>
      </c>
      <c r="E19" s="157">
        <v>1</v>
      </c>
      <c r="F19" s="18" t="s">
        <v>333</v>
      </c>
      <c r="G19" s="18" t="s">
        <v>334</v>
      </c>
      <c r="H19" s="18" t="s">
        <v>337</v>
      </c>
      <c r="I19" s="18" t="s">
        <v>336</v>
      </c>
      <c r="J19" s="18" t="s">
        <v>335</v>
      </c>
      <c r="K19" s="95">
        <v>2</v>
      </c>
      <c r="L19" s="142" t="s">
        <v>442</v>
      </c>
      <c r="M19" s="46"/>
      <c r="N19" s="46"/>
    </row>
    <row r="20" spans="1:255" s="40" customFormat="1" ht="96" customHeight="1" x14ac:dyDescent="0.25">
      <c r="A20" s="113">
        <v>11</v>
      </c>
      <c r="B20" s="15" t="s">
        <v>338</v>
      </c>
      <c r="C20" s="13" t="s">
        <v>100</v>
      </c>
      <c r="D20" s="13" t="s">
        <v>339</v>
      </c>
      <c r="E20" s="157">
        <v>1</v>
      </c>
      <c r="F20" s="13" t="s">
        <v>340</v>
      </c>
      <c r="G20" s="13" t="s">
        <v>242</v>
      </c>
      <c r="H20" s="13" t="s">
        <v>341</v>
      </c>
      <c r="I20" s="13" t="s">
        <v>342</v>
      </c>
      <c r="J20" s="13" t="s">
        <v>343</v>
      </c>
      <c r="K20" s="95">
        <v>3</v>
      </c>
      <c r="L20" s="139" t="s">
        <v>443</v>
      </c>
      <c r="M20" s="46"/>
      <c r="N20" s="46"/>
    </row>
    <row r="21" spans="1:255" s="37" customFormat="1" ht="95.25" customHeight="1" x14ac:dyDescent="0.25">
      <c r="A21" s="114">
        <v>12</v>
      </c>
      <c r="B21" s="18" t="s">
        <v>344</v>
      </c>
      <c r="C21" s="18" t="s">
        <v>278</v>
      </c>
      <c r="D21" s="33" t="s">
        <v>123</v>
      </c>
      <c r="E21" s="173">
        <v>1</v>
      </c>
      <c r="F21" s="18" t="s">
        <v>345</v>
      </c>
      <c r="G21" s="18" t="s">
        <v>349</v>
      </c>
      <c r="H21" s="18" t="s">
        <v>346</v>
      </c>
      <c r="I21" s="18" t="s">
        <v>347</v>
      </c>
      <c r="J21" s="18" t="s">
        <v>348</v>
      </c>
      <c r="K21" s="96">
        <v>3</v>
      </c>
      <c r="L21" s="139" t="s">
        <v>444</v>
      </c>
      <c r="M21" s="36"/>
      <c r="N21" s="36"/>
    </row>
    <row r="22" spans="1:255" ht="94.5" customHeight="1" x14ac:dyDescent="0.25">
      <c r="A22" s="112">
        <v>13</v>
      </c>
      <c r="B22" s="13" t="s">
        <v>350</v>
      </c>
      <c r="C22" s="18" t="s">
        <v>278</v>
      </c>
      <c r="D22" s="13" t="s">
        <v>109</v>
      </c>
      <c r="E22" s="162" t="s">
        <v>417</v>
      </c>
      <c r="F22" s="23" t="s">
        <v>351</v>
      </c>
      <c r="G22" s="13" t="s">
        <v>110</v>
      </c>
      <c r="H22" s="18" t="s">
        <v>354</v>
      </c>
      <c r="I22" s="18" t="s">
        <v>353</v>
      </c>
      <c r="J22" s="18" t="s">
        <v>352</v>
      </c>
      <c r="K22" s="98">
        <v>3</v>
      </c>
      <c r="L22" s="144" t="s">
        <v>405</v>
      </c>
      <c r="M22" s="8"/>
      <c r="N22" s="8"/>
    </row>
    <row r="23" spans="1:255" ht="74.25" customHeight="1" x14ac:dyDescent="0.25">
      <c r="A23" s="112">
        <v>14</v>
      </c>
      <c r="B23" s="13" t="s">
        <v>355</v>
      </c>
      <c r="C23" s="18" t="s">
        <v>100</v>
      </c>
      <c r="D23" s="43" t="s">
        <v>356</v>
      </c>
      <c r="E23" s="161">
        <f>73+60+140+97+29+180+40+1+75+45</f>
        <v>740</v>
      </c>
      <c r="F23" s="18" t="s">
        <v>357</v>
      </c>
      <c r="G23" s="18" t="s">
        <v>358</v>
      </c>
      <c r="H23" s="18" t="s">
        <v>359</v>
      </c>
      <c r="I23" s="18" t="s">
        <v>360</v>
      </c>
      <c r="J23" s="18" t="s">
        <v>361</v>
      </c>
      <c r="K23" s="96">
        <v>3</v>
      </c>
      <c r="L23" s="145" t="s">
        <v>361</v>
      </c>
      <c r="M23" s="8"/>
      <c r="N23" s="8"/>
    </row>
    <row r="24" spans="1:255" s="50" customFormat="1" ht="75" x14ac:dyDescent="0.25">
      <c r="A24" s="116">
        <v>15</v>
      </c>
      <c r="B24" s="15" t="s">
        <v>363</v>
      </c>
      <c r="C24" s="13" t="s">
        <v>100</v>
      </c>
      <c r="D24" s="13" t="s">
        <v>362</v>
      </c>
      <c r="E24" s="162">
        <f>910/2</f>
        <v>455</v>
      </c>
      <c r="F24" s="13" t="s">
        <v>364</v>
      </c>
      <c r="G24" s="13" t="s">
        <v>243</v>
      </c>
      <c r="H24" s="13" t="s">
        <v>310</v>
      </c>
      <c r="I24" s="13" t="s">
        <v>365</v>
      </c>
      <c r="J24" s="13" t="s">
        <v>366</v>
      </c>
      <c r="K24" s="95">
        <v>3</v>
      </c>
      <c r="L24" s="141" t="s">
        <v>406</v>
      </c>
      <c r="M24" s="49"/>
      <c r="N24" s="49"/>
    </row>
    <row r="25" spans="1:255" s="50" customFormat="1" ht="93.75" x14ac:dyDescent="0.25">
      <c r="A25" s="116">
        <v>16</v>
      </c>
      <c r="B25" s="15" t="s">
        <v>299</v>
      </c>
      <c r="C25" s="13" t="s">
        <v>100</v>
      </c>
      <c r="D25" s="43" t="s">
        <v>367</v>
      </c>
      <c r="E25" s="161">
        <v>0</v>
      </c>
      <c r="F25" s="13" t="s">
        <v>368</v>
      </c>
      <c r="G25" s="13" t="s">
        <v>370</v>
      </c>
      <c r="H25" s="13" t="s">
        <v>369</v>
      </c>
      <c r="I25" s="13" t="s">
        <v>371</v>
      </c>
      <c r="J25" s="13" t="s">
        <v>372</v>
      </c>
      <c r="K25" s="130">
        <v>1</v>
      </c>
      <c r="L25" s="141" t="s">
        <v>459</v>
      </c>
      <c r="M25" s="49"/>
      <c r="N25" s="49"/>
    </row>
    <row r="26" spans="1:255" s="6" customFormat="1" ht="93.75" x14ac:dyDescent="0.25">
      <c r="A26" s="112">
        <v>17</v>
      </c>
      <c r="B26" s="13" t="s">
        <v>184</v>
      </c>
      <c r="C26" s="13" t="s">
        <v>114</v>
      </c>
      <c r="D26" s="13" t="s">
        <v>298</v>
      </c>
      <c r="E26" s="163">
        <v>0</v>
      </c>
      <c r="F26" s="13" t="s">
        <v>185</v>
      </c>
      <c r="G26" s="13" t="s">
        <v>186</v>
      </c>
      <c r="H26" s="13" t="s">
        <v>187</v>
      </c>
      <c r="I26" s="13" t="s">
        <v>188</v>
      </c>
      <c r="J26" s="13" t="s">
        <v>189</v>
      </c>
      <c r="K26" s="96"/>
      <c r="L26" s="146" t="s">
        <v>445</v>
      </c>
    </row>
    <row r="27" spans="1:255" ht="18.75" x14ac:dyDescent="0.25">
      <c r="A27" s="213" t="s">
        <v>4</v>
      </c>
      <c r="B27" s="214"/>
      <c r="C27" s="214"/>
      <c r="D27" s="214"/>
      <c r="E27" s="214"/>
      <c r="F27" s="214"/>
      <c r="G27" s="214"/>
      <c r="H27" s="214"/>
      <c r="I27" s="214"/>
      <c r="J27" s="214"/>
      <c r="K27" s="214"/>
      <c r="L27" s="215"/>
    </row>
    <row r="28" spans="1:255" s="40" customFormat="1" ht="94.5" customHeight="1" x14ac:dyDescent="0.25">
      <c r="A28" s="117">
        <v>18</v>
      </c>
      <c r="B28" s="18" t="s">
        <v>272</v>
      </c>
      <c r="C28" s="18" t="s">
        <v>100</v>
      </c>
      <c r="D28" s="18" t="s">
        <v>111</v>
      </c>
      <c r="E28" s="134">
        <v>100936</v>
      </c>
      <c r="F28" s="18" t="s">
        <v>244</v>
      </c>
      <c r="G28" s="18" t="s">
        <v>124</v>
      </c>
      <c r="H28" s="18" t="s">
        <v>377</v>
      </c>
      <c r="I28" s="18" t="s">
        <v>378</v>
      </c>
      <c r="J28" s="18" t="s">
        <v>379</v>
      </c>
      <c r="K28" s="96">
        <v>3</v>
      </c>
      <c r="L28" s="139" t="s">
        <v>446</v>
      </c>
    </row>
    <row r="29" spans="1:255" s="40" customFormat="1" ht="87" customHeight="1" x14ac:dyDescent="0.25">
      <c r="A29" s="117">
        <v>19</v>
      </c>
      <c r="B29" s="18" t="s">
        <v>113</v>
      </c>
      <c r="C29" s="18" t="s">
        <v>114</v>
      </c>
      <c r="D29" s="18" t="s">
        <v>118</v>
      </c>
      <c r="E29" s="156" t="s">
        <v>396</v>
      </c>
      <c r="F29" s="18" t="s">
        <v>250</v>
      </c>
      <c r="G29" s="18" t="s">
        <v>132</v>
      </c>
      <c r="H29" s="18" t="s">
        <v>380</v>
      </c>
      <c r="I29" s="18" t="s">
        <v>381</v>
      </c>
      <c r="J29" s="18" t="s">
        <v>382</v>
      </c>
      <c r="K29" s="96"/>
      <c r="L29" s="139" t="s">
        <v>407</v>
      </c>
      <c r="M29" s="177"/>
      <c r="N29" s="177"/>
      <c r="O29" s="177"/>
      <c r="P29" s="177"/>
      <c r="Q29" s="177"/>
      <c r="R29" s="177"/>
      <c r="S29" s="177"/>
      <c r="T29" s="177"/>
      <c r="U29" s="177"/>
      <c r="V29" s="177"/>
      <c r="W29" s="178"/>
      <c r="X29" s="174"/>
      <c r="Y29" s="175"/>
      <c r="Z29" s="175"/>
      <c r="AA29" s="175"/>
      <c r="AB29" s="175"/>
      <c r="AC29" s="175"/>
      <c r="AD29" s="175"/>
      <c r="AE29" s="175"/>
      <c r="AF29" s="175"/>
      <c r="AG29" s="175"/>
      <c r="AH29" s="175"/>
      <c r="AI29" s="176"/>
      <c r="AJ29" s="174"/>
      <c r="AK29" s="175"/>
      <c r="AL29" s="175"/>
      <c r="AM29" s="175"/>
      <c r="AN29" s="175"/>
      <c r="AO29" s="175"/>
      <c r="AP29" s="175"/>
      <c r="AQ29" s="175"/>
      <c r="AR29" s="175"/>
      <c r="AS29" s="175"/>
      <c r="AT29" s="175"/>
      <c r="AU29" s="176"/>
      <c r="AV29" s="174"/>
      <c r="AW29" s="175"/>
      <c r="AX29" s="175"/>
      <c r="AY29" s="175"/>
      <c r="AZ29" s="175"/>
      <c r="BA29" s="175"/>
      <c r="BB29" s="175"/>
      <c r="BC29" s="175"/>
      <c r="BD29" s="175"/>
      <c r="BE29" s="175"/>
      <c r="BF29" s="175"/>
      <c r="BG29" s="176"/>
      <c r="BH29" s="174"/>
      <c r="BI29" s="175"/>
      <c r="BJ29" s="175"/>
      <c r="BK29" s="175"/>
      <c r="BL29" s="175"/>
      <c r="BM29" s="175"/>
      <c r="BN29" s="175"/>
      <c r="BO29" s="175"/>
      <c r="BP29" s="175"/>
      <c r="BQ29" s="175"/>
      <c r="BR29" s="175"/>
      <c r="BS29" s="176"/>
      <c r="BT29" s="174"/>
      <c r="BU29" s="175"/>
      <c r="BV29" s="175"/>
      <c r="BW29" s="175"/>
      <c r="BX29" s="175"/>
      <c r="BY29" s="175"/>
      <c r="BZ29" s="175"/>
      <c r="CA29" s="175"/>
      <c r="CB29" s="175"/>
      <c r="CC29" s="175"/>
      <c r="CD29" s="175"/>
      <c r="CE29" s="176"/>
      <c r="CF29" s="174"/>
      <c r="CG29" s="175"/>
      <c r="CH29" s="175"/>
      <c r="CI29" s="175"/>
      <c r="CJ29" s="175"/>
      <c r="CK29" s="175"/>
      <c r="CL29" s="175"/>
      <c r="CM29" s="175"/>
      <c r="CN29" s="175"/>
      <c r="CO29" s="175"/>
      <c r="CP29" s="175"/>
      <c r="CQ29" s="176"/>
      <c r="CR29" s="174"/>
      <c r="CS29" s="175"/>
      <c r="CT29" s="175"/>
      <c r="CU29" s="175"/>
      <c r="CV29" s="175"/>
      <c r="CW29" s="175"/>
      <c r="CX29" s="175"/>
      <c r="CY29" s="175"/>
      <c r="CZ29" s="175"/>
      <c r="DA29" s="175"/>
      <c r="DB29" s="175"/>
      <c r="DC29" s="176"/>
      <c r="DD29" s="174"/>
      <c r="DE29" s="175"/>
      <c r="DF29" s="175"/>
      <c r="DG29" s="175"/>
      <c r="DH29" s="175"/>
      <c r="DI29" s="175"/>
      <c r="DJ29" s="175"/>
      <c r="DK29" s="175"/>
      <c r="DL29" s="175"/>
      <c r="DM29" s="175"/>
      <c r="DN29" s="175"/>
      <c r="DO29" s="176"/>
      <c r="DP29" s="174"/>
      <c r="DQ29" s="175"/>
      <c r="DR29" s="175"/>
      <c r="DS29" s="175"/>
      <c r="DT29" s="175"/>
      <c r="DU29" s="175"/>
      <c r="DV29" s="175"/>
      <c r="DW29" s="175"/>
      <c r="DX29" s="175"/>
      <c r="DY29" s="175"/>
      <c r="DZ29" s="175"/>
      <c r="EA29" s="176"/>
      <c r="EB29" s="174"/>
      <c r="EC29" s="175"/>
      <c r="ED29" s="175"/>
      <c r="EE29" s="175"/>
      <c r="EF29" s="175"/>
      <c r="EG29" s="175"/>
      <c r="EH29" s="175"/>
      <c r="EI29" s="175"/>
      <c r="EJ29" s="175"/>
      <c r="EK29" s="175"/>
      <c r="EL29" s="175"/>
      <c r="EM29" s="176"/>
      <c r="EN29" s="174"/>
      <c r="EO29" s="175"/>
      <c r="EP29" s="175"/>
      <c r="EQ29" s="175"/>
      <c r="ER29" s="175"/>
      <c r="ES29" s="175"/>
      <c r="ET29" s="175"/>
      <c r="EU29" s="175"/>
      <c r="EV29" s="175"/>
      <c r="EW29" s="175"/>
      <c r="EX29" s="175"/>
      <c r="EY29" s="176"/>
      <c r="EZ29" s="174"/>
      <c r="FA29" s="175"/>
      <c r="FB29" s="175"/>
      <c r="FC29" s="175"/>
      <c r="FD29" s="175"/>
      <c r="FE29" s="175"/>
      <c r="FF29" s="175"/>
      <c r="FG29" s="175"/>
      <c r="FH29" s="175"/>
      <c r="FI29" s="175"/>
      <c r="FJ29" s="175"/>
      <c r="FK29" s="176"/>
      <c r="FL29" s="174"/>
      <c r="FM29" s="175"/>
      <c r="FN29" s="175"/>
      <c r="FO29" s="175"/>
      <c r="FP29" s="175"/>
      <c r="FQ29" s="175"/>
      <c r="FR29" s="175"/>
      <c r="FS29" s="175"/>
      <c r="FT29" s="175"/>
      <c r="FU29" s="175"/>
      <c r="FV29" s="175"/>
      <c r="FW29" s="176"/>
      <c r="FX29" s="174"/>
      <c r="FY29" s="175"/>
      <c r="FZ29" s="175"/>
      <c r="GA29" s="175"/>
      <c r="GB29" s="175"/>
      <c r="GC29" s="175"/>
      <c r="GD29" s="175"/>
      <c r="GE29" s="175"/>
      <c r="GF29" s="175"/>
      <c r="GG29" s="175"/>
      <c r="GH29" s="175"/>
      <c r="GI29" s="176"/>
      <c r="GJ29" s="174"/>
      <c r="GK29" s="175"/>
      <c r="GL29" s="175"/>
      <c r="GM29" s="175"/>
      <c r="GN29" s="175"/>
      <c r="GO29" s="175"/>
      <c r="GP29" s="175"/>
      <c r="GQ29" s="175"/>
      <c r="GR29" s="175"/>
      <c r="GS29" s="175"/>
      <c r="GT29" s="175"/>
      <c r="GU29" s="176"/>
      <c r="GV29" s="174"/>
      <c r="GW29" s="175"/>
      <c r="GX29" s="175"/>
      <c r="GY29" s="175"/>
      <c r="GZ29" s="175"/>
      <c r="HA29" s="175"/>
      <c r="HB29" s="175"/>
      <c r="HC29" s="175"/>
      <c r="HD29" s="175"/>
      <c r="HE29" s="175"/>
      <c r="HF29" s="175"/>
      <c r="HG29" s="176"/>
      <c r="HH29" s="174"/>
      <c r="HI29" s="175"/>
      <c r="HJ29" s="175"/>
      <c r="HK29" s="175"/>
      <c r="HL29" s="175"/>
      <c r="HM29" s="175"/>
      <c r="HN29" s="175"/>
      <c r="HO29" s="175"/>
      <c r="HP29" s="175"/>
      <c r="HQ29" s="175"/>
      <c r="HR29" s="175"/>
      <c r="HS29" s="176"/>
      <c r="HT29" s="174"/>
      <c r="HU29" s="175"/>
      <c r="HV29" s="175"/>
      <c r="HW29" s="175"/>
      <c r="HX29" s="175"/>
      <c r="HY29" s="175"/>
      <c r="HZ29" s="175"/>
      <c r="IA29" s="175"/>
      <c r="IB29" s="175"/>
      <c r="IC29" s="175"/>
      <c r="ID29" s="175"/>
      <c r="IE29" s="176"/>
      <c r="IF29" s="174"/>
      <c r="IG29" s="175"/>
      <c r="IH29" s="175"/>
      <c r="II29" s="175"/>
      <c r="IJ29" s="175"/>
      <c r="IK29" s="175"/>
      <c r="IL29" s="175"/>
      <c r="IM29" s="175"/>
      <c r="IN29" s="175"/>
      <c r="IO29" s="175"/>
      <c r="IP29" s="175"/>
      <c r="IQ29" s="176"/>
      <c r="IR29" s="174"/>
      <c r="IS29" s="175"/>
      <c r="IT29" s="175"/>
      <c r="IU29" s="175"/>
    </row>
    <row r="30" spans="1:255" s="40" customFormat="1" ht="143.25" customHeight="1" x14ac:dyDescent="0.25">
      <c r="A30" s="110">
        <v>20</v>
      </c>
      <c r="B30" s="13" t="s">
        <v>190</v>
      </c>
      <c r="C30" s="13" t="s">
        <v>114</v>
      </c>
      <c r="D30" s="13" t="s">
        <v>191</v>
      </c>
      <c r="E30" s="156" t="s">
        <v>396</v>
      </c>
      <c r="F30" s="13" t="s">
        <v>192</v>
      </c>
      <c r="G30" s="13" t="s">
        <v>193</v>
      </c>
      <c r="H30" s="13" t="s">
        <v>383</v>
      </c>
      <c r="I30" s="13" t="s">
        <v>384</v>
      </c>
      <c r="J30" s="13" t="s">
        <v>385</v>
      </c>
      <c r="K30" s="96"/>
      <c r="L30" s="139" t="s">
        <v>407</v>
      </c>
    </row>
    <row r="31" spans="1:255" s="40" customFormat="1" ht="120" customHeight="1" x14ac:dyDescent="0.25">
      <c r="A31" s="110">
        <v>21</v>
      </c>
      <c r="B31" s="13" t="s">
        <v>194</v>
      </c>
      <c r="C31" s="13" t="s">
        <v>114</v>
      </c>
      <c r="D31" s="13" t="s">
        <v>195</v>
      </c>
      <c r="E31" s="156" t="s">
        <v>396</v>
      </c>
      <c r="F31" s="13" t="s">
        <v>196</v>
      </c>
      <c r="G31" s="13" t="s">
        <v>197</v>
      </c>
      <c r="H31" s="13" t="s">
        <v>246</v>
      </c>
      <c r="I31" s="13" t="s">
        <v>198</v>
      </c>
      <c r="J31" s="13" t="s">
        <v>199</v>
      </c>
      <c r="K31" s="96"/>
      <c r="L31" s="115" t="s">
        <v>407</v>
      </c>
    </row>
    <row r="32" spans="1:255" s="42" customFormat="1" ht="132" hidden="1" customHeight="1" x14ac:dyDescent="0.25">
      <c r="A32" s="118">
        <v>18</v>
      </c>
      <c r="B32" s="23" t="s">
        <v>247</v>
      </c>
      <c r="C32" s="18" t="s">
        <v>100</v>
      </c>
      <c r="D32" s="23" t="s">
        <v>248</v>
      </c>
      <c r="E32" s="41"/>
      <c r="F32" s="23" t="s">
        <v>139</v>
      </c>
      <c r="G32" s="23" t="s">
        <v>249</v>
      </c>
      <c r="H32" s="23" t="s">
        <v>115</v>
      </c>
      <c r="I32" s="23" t="s">
        <v>117</v>
      </c>
      <c r="J32" s="23" t="s">
        <v>116</v>
      </c>
      <c r="K32" s="81"/>
      <c r="L32" s="119"/>
    </row>
    <row r="33" spans="1:12" ht="18.75" x14ac:dyDescent="0.25">
      <c r="A33" s="216" t="s">
        <v>76</v>
      </c>
      <c r="B33" s="217"/>
      <c r="C33" s="217"/>
      <c r="D33" s="217"/>
      <c r="E33" s="217"/>
      <c r="F33" s="217"/>
      <c r="G33" s="217"/>
      <c r="H33" s="56"/>
      <c r="I33" s="56"/>
      <c r="J33" s="56"/>
      <c r="K33" s="81"/>
      <c r="L33" s="120"/>
    </row>
    <row r="34" spans="1:12" s="40" customFormat="1" ht="105" customHeight="1" x14ac:dyDescent="0.25">
      <c r="A34" s="117">
        <v>22</v>
      </c>
      <c r="B34" s="23" t="s">
        <v>93</v>
      </c>
      <c r="C34" s="18" t="s">
        <v>100</v>
      </c>
      <c r="D34" s="99"/>
      <c r="E34" s="164">
        <v>600</v>
      </c>
      <c r="F34" s="18" t="s">
        <v>112</v>
      </c>
      <c r="G34" s="18" t="s">
        <v>245</v>
      </c>
      <c r="H34" s="18" t="s">
        <v>39</v>
      </c>
      <c r="I34" s="18" t="s">
        <v>376</v>
      </c>
      <c r="J34" s="18" t="s">
        <v>131</v>
      </c>
      <c r="K34" s="96">
        <v>0</v>
      </c>
      <c r="L34" s="145" t="s">
        <v>458</v>
      </c>
    </row>
    <row r="35" spans="1:12" s="6" customFormat="1" ht="79.5" customHeight="1" x14ac:dyDescent="0.25">
      <c r="A35" s="112">
        <v>23</v>
      </c>
      <c r="B35" s="13" t="s">
        <v>56</v>
      </c>
      <c r="C35" s="18" t="s">
        <v>100</v>
      </c>
      <c r="D35" s="13" t="s">
        <v>183</v>
      </c>
      <c r="E35" s="165">
        <v>0</v>
      </c>
      <c r="F35" s="13" t="s">
        <v>58</v>
      </c>
      <c r="G35" s="13" t="s">
        <v>40</v>
      </c>
      <c r="H35" s="13" t="s">
        <v>373</v>
      </c>
      <c r="I35" s="13" t="s">
        <v>374</v>
      </c>
      <c r="J35" s="13" t="s">
        <v>375</v>
      </c>
      <c r="K35" s="96">
        <v>0</v>
      </c>
      <c r="L35" s="145" t="s">
        <v>447</v>
      </c>
    </row>
    <row r="36" spans="1:12" ht="18.75" x14ac:dyDescent="0.25">
      <c r="A36" s="211" t="s">
        <v>5</v>
      </c>
      <c r="B36" s="212"/>
      <c r="C36" s="212"/>
      <c r="D36" s="212"/>
      <c r="E36" s="57"/>
      <c r="F36" s="57"/>
      <c r="G36" s="57"/>
      <c r="H36" s="57"/>
      <c r="I36" s="57"/>
      <c r="J36" s="57"/>
      <c r="K36" s="81"/>
      <c r="L36" s="121"/>
    </row>
    <row r="37" spans="1:12" ht="119.25" customHeight="1" x14ac:dyDescent="0.25">
      <c r="A37" s="110">
        <v>24</v>
      </c>
      <c r="B37" s="13" t="s">
        <v>133</v>
      </c>
      <c r="C37" s="18" t="s">
        <v>100</v>
      </c>
      <c r="D37" s="100"/>
      <c r="E37" s="163" t="s">
        <v>38</v>
      </c>
      <c r="F37" s="16" t="s">
        <v>57</v>
      </c>
      <c r="G37" s="16" t="s">
        <v>15</v>
      </c>
      <c r="H37" s="16" t="s">
        <v>119</v>
      </c>
      <c r="I37" s="16" t="s">
        <v>37</v>
      </c>
      <c r="J37" s="16" t="s">
        <v>19</v>
      </c>
      <c r="K37" s="96">
        <v>2</v>
      </c>
      <c r="L37" s="140" t="s">
        <v>448</v>
      </c>
    </row>
    <row r="38" spans="1:12" s="50" customFormat="1" ht="162" customHeight="1" x14ac:dyDescent="0.25">
      <c r="A38" s="110">
        <v>25</v>
      </c>
      <c r="B38" s="13" t="s">
        <v>21</v>
      </c>
      <c r="C38" s="18" t="s">
        <v>100</v>
      </c>
      <c r="D38" s="12" t="s">
        <v>120</v>
      </c>
      <c r="E38" s="163" t="s">
        <v>38</v>
      </c>
      <c r="F38" s="13" t="s">
        <v>66</v>
      </c>
      <c r="G38" s="13" t="s">
        <v>251</v>
      </c>
      <c r="H38" s="13" t="s">
        <v>386</v>
      </c>
      <c r="I38" s="13" t="s">
        <v>387</v>
      </c>
      <c r="J38" s="13" t="s">
        <v>388</v>
      </c>
      <c r="K38" s="96">
        <v>2</v>
      </c>
      <c r="L38" s="147" t="s">
        <v>449</v>
      </c>
    </row>
    <row r="39" spans="1:12" s="35" customFormat="1" ht="18.75" x14ac:dyDescent="0.25">
      <c r="A39" s="122" t="s">
        <v>20</v>
      </c>
      <c r="B39" s="51"/>
      <c r="C39" s="51"/>
      <c r="D39" s="51"/>
      <c r="E39" s="51"/>
      <c r="F39" s="51"/>
      <c r="G39" s="51"/>
      <c r="H39" s="51"/>
      <c r="I39" s="51"/>
      <c r="J39" s="51"/>
      <c r="K39" s="81"/>
      <c r="L39" s="123"/>
    </row>
    <row r="40" spans="1:12" s="35" customFormat="1" ht="129" customHeight="1" x14ac:dyDescent="0.25">
      <c r="A40" s="124">
        <v>26</v>
      </c>
      <c r="B40" s="13" t="s">
        <v>227</v>
      </c>
      <c r="C40" s="18" t="s">
        <v>100</v>
      </c>
      <c r="D40" s="101"/>
      <c r="E40" s="166" t="s">
        <v>398</v>
      </c>
      <c r="F40" s="19" t="s">
        <v>221</v>
      </c>
      <c r="G40" s="19" t="s">
        <v>252</v>
      </c>
      <c r="H40" s="19" t="s">
        <v>222</v>
      </c>
      <c r="I40" s="19" t="s">
        <v>223</v>
      </c>
      <c r="J40" s="19" t="s">
        <v>253</v>
      </c>
      <c r="K40" s="96">
        <v>2</v>
      </c>
      <c r="L40" s="140" t="s">
        <v>450</v>
      </c>
    </row>
    <row r="41" spans="1:12" ht="75" x14ac:dyDescent="0.25">
      <c r="A41" s="124">
        <v>27</v>
      </c>
      <c r="B41" s="18" t="s">
        <v>48</v>
      </c>
      <c r="C41" s="18" t="s">
        <v>100</v>
      </c>
      <c r="D41" s="101"/>
      <c r="E41" s="166" t="s">
        <v>418</v>
      </c>
      <c r="F41" s="23" t="s">
        <v>137</v>
      </c>
      <c r="G41" s="19" t="s">
        <v>254</v>
      </c>
      <c r="H41" s="18" t="s">
        <v>136</v>
      </c>
      <c r="I41" s="18" t="s">
        <v>135</v>
      </c>
      <c r="J41" s="18" t="s">
        <v>134</v>
      </c>
      <c r="K41" s="96">
        <v>2</v>
      </c>
      <c r="L41" s="148" t="s">
        <v>451</v>
      </c>
    </row>
    <row r="42" spans="1:12" ht="18.75" x14ac:dyDescent="0.25">
      <c r="A42" s="211" t="s">
        <v>36</v>
      </c>
      <c r="B42" s="212"/>
      <c r="C42" s="212"/>
      <c r="D42" s="212"/>
      <c r="E42" s="103"/>
      <c r="F42" s="103"/>
      <c r="G42" s="103"/>
      <c r="H42" s="103"/>
      <c r="I42" s="103"/>
      <c r="J42" s="103"/>
      <c r="K42" s="81"/>
      <c r="L42" s="121"/>
    </row>
    <row r="43" spans="1:12" ht="79.5" customHeight="1" x14ac:dyDescent="0.25">
      <c r="A43" s="124">
        <v>28</v>
      </c>
      <c r="B43" s="17" t="s">
        <v>18</v>
      </c>
      <c r="C43" s="18" t="s">
        <v>100</v>
      </c>
      <c r="D43" s="102"/>
      <c r="E43" s="167" t="s">
        <v>398</v>
      </c>
      <c r="F43" s="12" t="s">
        <v>255</v>
      </c>
      <c r="G43" s="12" t="s">
        <v>68</v>
      </c>
      <c r="H43" s="13" t="s">
        <v>129</v>
      </c>
      <c r="I43" s="13" t="s">
        <v>256</v>
      </c>
      <c r="J43" s="13" t="s">
        <v>257</v>
      </c>
      <c r="K43" s="96">
        <v>3</v>
      </c>
      <c r="L43" s="149" t="s">
        <v>452</v>
      </c>
    </row>
    <row r="44" spans="1:12" s="6" customFormat="1" ht="99" customHeight="1" x14ac:dyDescent="0.25">
      <c r="A44" s="124">
        <v>29</v>
      </c>
      <c r="B44" s="17" t="s">
        <v>49</v>
      </c>
      <c r="C44" s="18" t="s">
        <v>100</v>
      </c>
      <c r="D44" s="102"/>
      <c r="E44" s="167" t="s">
        <v>398</v>
      </c>
      <c r="F44" s="22" t="s">
        <v>52</v>
      </c>
      <c r="G44" s="22" t="s">
        <v>228</v>
      </c>
      <c r="H44" s="13" t="s">
        <v>126</v>
      </c>
      <c r="I44" s="13" t="s">
        <v>127</v>
      </c>
      <c r="J44" s="13" t="s">
        <v>125</v>
      </c>
      <c r="K44" s="96">
        <v>3</v>
      </c>
      <c r="L44" s="145" t="s">
        <v>453</v>
      </c>
    </row>
    <row r="45" spans="1:12" ht="90.75" customHeight="1" x14ac:dyDescent="0.25">
      <c r="A45" s="124">
        <v>30</v>
      </c>
      <c r="B45" s="13" t="s">
        <v>138</v>
      </c>
      <c r="C45" s="18" t="s">
        <v>100</v>
      </c>
      <c r="D45" s="102"/>
      <c r="E45" s="168" t="s">
        <v>454</v>
      </c>
      <c r="F45" s="13" t="s">
        <v>54</v>
      </c>
      <c r="G45" s="22" t="s">
        <v>258</v>
      </c>
      <c r="H45" s="13" t="s">
        <v>200</v>
      </c>
      <c r="I45" s="13" t="s">
        <v>128</v>
      </c>
      <c r="J45" s="13" t="s">
        <v>259</v>
      </c>
      <c r="K45" s="96">
        <v>3</v>
      </c>
      <c r="L45" s="149" t="s">
        <v>455</v>
      </c>
    </row>
    <row r="46" spans="1:12" ht="81.75" customHeight="1" x14ac:dyDescent="0.25">
      <c r="A46" s="124">
        <v>31</v>
      </c>
      <c r="B46" s="13" t="s">
        <v>16</v>
      </c>
      <c r="C46" s="18" t="s">
        <v>100</v>
      </c>
      <c r="D46" s="102"/>
      <c r="E46" s="167" t="s">
        <v>398</v>
      </c>
      <c r="F46" s="12" t="s">
        <v>121</v>
      </c>
      <c r="G46" s="22" t="s">
        <v>260</v>
      </c>
      <c r="H46" s="22" t="s">
        <v>59</v>
      </c>
      <c r="I46" s="22" t="s">
        <v>60</v>
      </c>
      <c r="J46" s="22" t="s">
        <v>61</v>
      </c>
      <c r="K46" s="96">
        <v>2</v>
      </c>
      <c r="L46" s="149" t="s">
        <v>456</v>
      </c>
    </row>
    <row r="47" spans="1:12" ht="91.5" customHeight="1" x14ac:dyDescent="0.25">
      <c r="A47" s="124">
        <v>32</v>
      </c>
      <c r="B47" s="21" t="s">
        <v>55</v>
      </c>
      <c r="C47" s="18" t="s">
        <v>100</v>
      </c>
      <c r="D47" s="102"/>
      <c r="E47" s="167" t="s">
        <v>398</v>
      </c>
      <c r="F47" s="13" t="s">
        <v>50</v>
      </c>
      <c r="G47" s="12" t="s">
        <v>62</v>
      </c>
      <c r="H47" s="13" t="s">
        <v>261</v>
      </c>
      <c r="I47" s="13" t="s">
        <v>262</v>
      </c>
      <c r="J47" s="13" t="s">
        <v>263</v>
      </c>
      <c r="K47" s="96">
        <v>3</v>
      </c>
      <c r="L47" s="150" t="s">
        <v>457</v>
      </c>
    </row>
    <row r="48" spans="1:12" ht="18.75" x14ac:dyDescent="0.3">
      <c r="A48" s="125"/>
      <c r="B48" s="75" t="s">
        <v>78</v>
      </c>
      <c r="C48" s="75"/>
      <c r="D48" s="75"/>
      <c r="E48" s="75"/>
      <c r="F48" s="58"/>
      <c r="G48" s="58"/>
      <c r="H48" s="58"/>
      <c r="I48" s="201" t="s">
        <v>80</v>
      </c>
      <c r="J48" s="201"/>
      <c r="K48" s="79">
        <f>K31+K30+K29+K34+K28+K26+K35+K25+K24+K23+K22+K21+K20+K19+K18+K16+K15+K14+K13+K12+K11+K10+K9</f>
        <v>43</v>
      </c>
      <c r="L48" s="126"/>
    </row>
    <row r="49" spans="1:12" ht="18.75" x14ac:dyDescent="0.3">
      <c r="A49" s="125"/>
      <c r="B49" s="75" t="s">
        <v>79</v>
      </c>
      <c r="C49" s="75"/>
      <c r="D49" s="75"/>
      <c r="E49" s="75"/>
      <c r="F49" s="58"/>
      <c r="G49" s="58"/>
      <c r="H49" s="58"/>
      <c r="I49" s="201" t="s">
        <v>81</v>
      </c>
      <c r="J49" s="201"/>
      <c r="K49" s="79">
        <f>K47+K46+K45+K44+K43+K41+K40+K38+K37</f>
        <v>22</v>
      </c>
      <c r="L49" s="126"/>
    </row>
    <row r="50" spans="1:12" ht="24" thickBot="1" x14ac:dyDescent="0.4">
      <c r="A50" s="127"/>
      <c r="B50" s="197" t="s">
        <v>72</v>
      </c>
      <c r="C50" s="197"/>
      <c r="D50" s="197"/>
      <c r="E50" s="197"/>
      <c r="F50" s="197"/>
      <c r="G50" s="197"/>
      <c r="H50" s="197"/>
      <c r="I50" s="197"/>
      <c r="J50" s="197"/>
      <c r="K50" s="129">
        <f>K49+K48</f>
        <v>65</v>
      </c>
      <c r="L50" s="128"/>
    </row>
    <row r="57" spans="1:12" ht="21.75" customHeight="1" x14ac:dyDescent="0.25"/>
  </sheetData>
  <sheetProtection password="EDD3" sheet="1" formatCells="0" formatColumns="0" formatRows="0" selectLockedCells="1"/>
  <mergeCells count="45">
    <mergeCell ref="B50:J50"/>
    <mergeCell ref="K4:K6"/>
    <mergeCell ref="I49:J49"/>
    <mergeCell ref="I48:J48"/>
    <mergeCell ref="A17:L17"/>
    <mergeCell ref="G4:G5"/>
    <mergeCell ref="A8:G8"/>
    <mergeCell ref="A7:L7"/>
    <mergeCell ref="A42:D42"/>
    <mergeCell ref="A27:L27"/>
    <mergeCell ref="A33:G33"/>
    <mergeCell ref="A36:D36"/>
    <mergeCell ref="A2:E2"/>
    <mergeCell ref="F2:G2"/>
    <mergeCell ref="H2:J2"/>
    <mergeCell ref="A1:L1"/>
    <mergeCell ref="A4:A5"/>
    <mergeCell ref="H4:J4"/>
    <mergeCell ref="A3:L3"/>
    <mergeCell ref="B4:B5"/>
    <mergeCell ref="E4:E5"/>
    <mergeCell ref="C4:C5"/>
    <mergeCell ref="F4:F5"/>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2" orientation="landscape" r:id="rId1"/>
  <headerFooter scaleWithDoc="0" alignWithMargins="0"/>
  <rowBreaks count="1" manualBreakCount="1">
    <brk id="18" max="254"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80" zoomScaleNormal="80" zoomScaleSheetLayoutView="84" workbookViewId="0">
      <selection activeCell="A2" sqref="A2:C2"/>
    </sheetView>
  </sheetViews>
  <sheetFormatPr defaultRowHeight="15" x14ac:dyDescent="0.25"/>
  <cols>
    <col min="1" max="1" width="7.7109375" customWidth="1"/>
    <col min="2" max="2" width="33.5703125" customWidth="1"/>
    <col min="3" max="3" width="34.42578125" customWidth="1"/>
    <col min="4" max="4" width="22.140625" customWidth="1"/>
    <col min="5" max="5" width="18.28515625" style="1" customWidth="1"/>
    <col min="6" max="6" width="28.7109375" style="1" customWidth="1"/>
    <col min="7" max="7" width="19.7109375" style="1" customWidth="1"/>
  </cols>
  <sheetData>
    <row r="1" spans="1:7" ht="20.25" x14ac:dyDescent="0.25">
      <c r="A1" s="220" t="s">
        <v>305</v>
      </c>
      <c r="B1" s="220"/>
      <c r="C1" s="220"/>
      <c r="D1" s="220"/>
      <c r="E1" s="220"/>
      <c r="F1" s="220"/>
      <c r="G1" s="220"/>
    </row>
    <row r="2" spans="1:7" s="84" customFormat="1" ht="18.75" x14ac:dyDescent="0.3">
      <c r="A2" s="225" t="s">
        <v>461</v>
      </c>
      <c r="B2" s="225"/>
      <c r="C2" s="225"/>
      <c r="D2" s="224" t="s">
        <v>460</v>
      </c>
      <c r="E2" s="224"/>
      <c r="F2" s="224" t="s">
        <v>397</v>
      </c>
      <c r="G2" s="224"/>
    </row>
    <row r="3" spans="1:7" ht="22.5" x14ac:dyDescent="0.3">
      <c r="A3" s="221" t="s">
        <v>34</v>
      </c>
      <c r="B3" s="221"/>
      <c r="C3" s="221"/>
      <c r="D3" s="221"/>
      <c r="E3" s="221"/>
      <c r="F3" s="221"/>
      <c r="G3" s="221"/>
    </row>
    <row r="4" spans="1:7" ht="18.75" customHeight="1" x14ac:dyDescent="0.25">
      <c r="A4" s="222" t="s">
        <v>6</v>
      </c>
      <c r="B4" s="222" t="s">
        <v>0</v>
      </c>
      <c r="C4" s="223" t="s">
        <v>35</v>
      </c>
      <c r="D4" s="218" t="s">
        <v>88</v>
      </c>
      <c r="E4" s="218" t="s">
        <v>273</v>
      </c>
      <c r="F4" s="218" t="s">
        <v>122</v>
      </c>
      <c r="G4" s="218" t="s">
        <v>3</v>
      </c>
    </row>
    <row r="5" spans="1:7" ht="18.75" customHeight="1" x14ac:dyDescent="0.25">
      <c r="A5" s="222"/>
      <c r="B5" s="222"/>
      <c r="C5" s="223"/>
      <c r="D5" s="218"/>
      <c r="E5" s="218"/>
      <c r="F5" s="218"/>
      <c r="G5" s="218"/>
    </row>
    <row r="6" spans="1:7" ht="187.5" x14ac:dyDescent="0.25">
      <c r="A6" s="14">
        <v>1</v>
      </c>
      <c r="B6" s="59" t="s">
        <v>41</v>
      </c>
      <c r="C6" s="60" t="s">
        <v>53</v>
      </c>
      <c r="D6" s="16" t="s">
        <v>208</v>
      </c>
      <c r="E6" s="137">
        <v>1</v>
      </c>
      <c r="F6" s="135" t="s">
        <v>432</v>
      </c>
      <c r="G6" s="131"/>
    </row>
    <row r="7" spans="1:7" ht="187.5" x14ac:dyDescent="0.25">
      <c r="A7" s="14">
        <v>2</v>
      </c>
      <c r="B7" s="61" t="s">
        <v>229</v>
      </c>
      <c r="C7" s="62" t="s">
        <v>230</v>
      </c>
      <c r="D7" s="16" t="s">
        <v>91</v>
      </c>
      <c r="E7" s="137">
        <v>1</v>
      </c>
      <c r="F7" s="135" t="s">
        <v>433</v>
      </c>
      <c r="G7" s="131"/>
    </row>
    <row r="8" spans="1:7" ht="168.75" x14ac:dyDescent="0.25">
      <c r="A8" s="14">
        <v>3</v>
      </c>
      <c r="B8" s="61" t="s">
        <v>389</v>
      </c>
      <c r="C8" s="62" t="s">
        <v>390</v>
      </c>
      <c r="D8" s="16" t="s">
        <v>209</v>
      </c>
      <c r="E8" s="137">
        <v>1</v>
      </c>
      <c r="F8" s="135" t="s">
        <v>434</v>
      </c>
      <c r="G8" s="131"/>
    </row>
    <row r="9" spans="1:7" ht="112.5" x14ac:dyDescent="0.25">
      <c r="A9" s="14">
        <v>4</v>
      </c>
      <c r="B9" s="63" t="s">
        <v>210</v>
      </c>
      <c r="C9" s="64" t="s">
        <v>211</v>
      </c>
      <c r="D9" s="19" t="s">
        <v>90</v>
      </c>
      <c r="E9" s="137">
        <v>1</v>
      </c>
      <c r="F9" s="135" t="s">
        <v>435</v>
      </c>
      <c r="G9" s="131"/>
    </row>
    <row r="10" spans="1:7" ht="93.75" x14ac:dyDescent="0.25">
      <c r="A10" s="14">
        <v>5</v>
      </c>
      <c r="B10" s="59" t="s">
        <v>391</v>
      </c>
      <c r="C10" s="60" t="s">
        <v>392</v>
      </c>
      <c r="D10" s="19" t="s">
        <v>90</v>
      </c>
      <c r="E10" s="137">
        <v>1</v>
      </c>
      <c r="F10" s="135" t="s">
        <v>399</v>
      </c>
      <c r="G10" s="131"/>
    </row>
    <row r="11" spans="1:7" ht="112.5" x14ac:dyDescent="0.25">
      <c r="A11" s="14">
        <v>6</v>
      </c>
      <c r="B11" s="65" t="s">
        <v>142</v>
      </c>
      <c r="C11" s="19" t="s">
        <v>393</v>
      </c>
      <c r="D11" s="19" t="s">
        <v>90</v>
      </c>
      <c r="E11" s="137">
        <v>0</v>
      </c>
      <c r="F11" s="171" t="s">
        <v>400</v>
      </c>
      <c r="G11" s="131"/>
    </row>
    <row r="12" spans="1:7" ht="93" customHeight="1" x14ac:dyDescent="0.25">
      <c r="A12" s="14">
        <v>7</v>
      </c>
      <c r="B12" s="59" t="s">
        <v>42</v>
      </c>
      <c r="C12" s="60" t="s">
        <v>212</v>
      </c>
      <c r="D12" s="19" t="s">
        <v>90</v>
      </c>
      <c r="E12" s="137">
        <v>1</v>
      </c>
      <c r="F12" s="135" t="s">
        <v>436</v>
      </c>
      <c r="G12" s="131"/>
    </row>
    <row r="13" spans="1:7" ht="168.75" x14ac:dyDescent="0.25">
      <c r="A13" s="39">
        <v>8</v>
      </c>
      <c r="B13" s="65" t="s">
        <v>143</v>
      </c>
      <c r="C13" s="64" t="s">
        <v>270</v>
      </c>
      <c r="D13" s="19" t="s">
        <v>89</v>
      </c>
      <c r="E13" s="137">
        <v>1</v>
      </c>
      <c r="F13" s="135" t="s">
        <v>437</v>
      </c>
      <c r="G13" s="131"/>
    </row>
    <row r="14" spans="1:7" ht="56.25" x14ac:dyDescent="0.25">
      <c r="A14" s="14">
        <v>9</v>
      </c>
      <c r="B14" s="59" t="s">
        <v>43</v>
      </c>
      <c r="C14" s="60" t="s">
        <v>271</v>
      </c>
      <c r="D14" s="16" t="s">
        <v>209</v>
      </c>
      <c r="E14" s="137">
        <v>1</v>
      </c>
      <c r="F14" s="135" t="s">
        <v>399</v>
      </c>
      <c r="G14" s="131"/>
    </row>
    <row r="15" spans="1:7" ht="187.5" x14ac:dyDescent="0.25">
      <c r="A15" s="39">
        <v>10</v>
      </c>
      <c r="B15" s="65" t="s">
        <v>86</v>
      </c>
      <c r="C15" s="64" t="s">
        <v>87</v>
      </c>
      <c r="D15" s="19" t="s">
        <v>213</v>
      </c>
      <c r="E15" s="137">
        <v>0</v>
      </c>
      <c r="F15" s="171" t="s">
        <v>438</v>
      </c>
      <c r="G15" s="131"/>
    </row>
    <row r="16" spans="1:7" ht="93.75" x14ac:dyDescent="0.25">
      <c r="A16" s="14">
        <v>11</v>
      </c>
      <c r="B16" s="66" t="s">
        <v>214</v>
      </c>
      <c r="C16" s="64" t="s">
        <v>44</v>
      </c>
      <c r="D16" s="19" t="s">
        <v>231</v>
      </c>
      <c r="E16" s="137">
        <v>1</v>
      </c>
      <c r="F16" s="171" t="s">
        <v>440</v>
      </c>
      <c r="G16" s="131"/>
    </row>
    <row r="17" spans="1:7" ht="156" customHeight="1" x14ac:dyDescent="0.25">
      <c r="A17" s="39">
        <v>12</v>
      </c>
      <c r="B17" s="23" t="s">
        <v>219</v>
      </c>
      <c r="C17" s="64" t="s">
        <v>220</v>
      </c>
      <c r="D17" s="19" t="s">
        <v>215</v>
      </c>
      <c r="E17" s="137">
        <v>1</v>
      </c>
      <c r="F17" s="171" t="s">
        <v>439</v>
      </c>
      <c r="G17" s="131"/>
    </row>
    <row r="18" spans="1:7" ht="150" x14ac:dyDescent="0.3">
      <c r="A18" s="14">
        <v>13</v>
      </c>
      <c r="B18" s="67" t="s">
        <v>144</v>
      </c>
      <c r="C18" s="60" t="s">
        <v>216</v>
      </c>
      <c r="D18" s="16" t="s">
        <v>217</v>
      </c>
      <c r="E18" s="137">
        <v>1</v>
      </c>
      <c r="F18" s="136" t="s">
        <v>401</v>
      </c>
      <c r="G18" s="132"/>
    </row>
    <row r="19" spans="1:7" ht="56.25" x14ac:dyDescent="0.25">
      <c r="A19" s="14">
        <v>14</v>
      </c>
      <c r="B19" s="65" t="s">
        <v>45</v>
      </c>
      <c r="C19" s="68" t="s">
        <v>46</v>
      </c>
      <c r="D19" s="19" t="s">
        <v>218</v>
      </c>
      <c r="E19" s="137">
        <v>1</v>
      </c>
      <c r="F19" s="136" t="s">
        <v>402</v>
      </c>
      <c r="G19" s="131"/>
    </row>
    <row r="20" spans="1:7" ht="18.75" x14ac:dyDescent="0.3">
      <c r="A20" s="219" t="s">
        <v>27</v>
      </c>
      <c r="B20" s="219"/>
      <c r="C20" s="69"/>
      <c r="D20" s="69"/>
      <c r="E20" s="70">
        <f>E19+E18+E17+E16+E15+E14+E13+E12+E11+E10+E9+E8+E7+E6</f>
        <v>12</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F4:F5"/>
    <mergeCell ref="G4:G5"/>
    <mergeCell ref="D4:D5"/>
    <mergeCell ref="A20:B20"/>
    <mergeCell ref="A1:G1"/>
    <mergeCell ref="A3:G3"/>
    <mergeCell ref="A4:A5"/>
    <mergeCell ref="B4:B5"/>
    <mergeCell ref="C4:C5"/>
    <mergeCell ref="E4:E5"/>
    <mergeCell ref="D2:E2"/>
    <mergeCell ref="A2:C2"/>
    <mergeCell ref="F2:G2"/>
  </mergeCells>
  <printOptions horizontalCentered="1"/>
  <pageMargins left="0.35433070866141736" right="0.31496062992125984" top="0.35433070866141736" bottom="0.35433070866141736" header="0.31496062992125984" footer="0.31496062992125984"/>
  <pageSetup paperSize="9" scale="41" orientation="portrait" r:id="rId1"/>
  <headerFooter>
    <oddHeader>&amp;CLIFE LINE FOUNDATION, 29TH FEB., &amp; 1ST MARCH, 2020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SheetLayoutView="90" workbookViewId="0">
      <selection activeCell="D2" sqref="D2:E2"/>
    </sheetView>
  </sheetViews>
  <sheetFormatPr defaultRowHeight="15" x14ac:dyDescent="0.25"/>
  <cols>
    <col min="1" max="1" width="6" customWidth="1"/>
    <col min="2" max="2" width="25.5703125" customWidth="1"/>
    <col min="3" max="3" width="19.42578125" customWidth="1"/>
    <col min="4" max="4" width="20.42578125" customWidth="1"/>
    <col min="5" max="5" width="20.140625" customWidth="1"/>
    <col min="6" max="6" width="23.7109375" customWidth="1"/>
    <col min="7" max="7" width="18" customWidth="1"/>
    <col min="8" max="8" width="22" customWidth="1"/>
    <col min="9" max="9" width="16.5703125" customWidth="1"/>
  </cols>
  <sheetData>
    <row r="1" spans="1:9" ht="23.25" x14ac:dyDescent="0.25">
      <c r="A1" s="228" t="s">
        <v>303</v>
      </c>
      <c r="B1" s="228"/>
      <c r="C1" s="228"/>
      <c r="D1" s="228"/>
      <c r="E1" s="228"/>
      <c r="F1" s="228"/>
      <c r="G1" s="228"/>
      <c r="H1" s="228"/>
      <c r="I1" s="228"/>
    </row>
    <row r="2" spans="1:9" s="4" customFormat="1" ht="15.75" x14ac:dyDescent="0.25">
      <c r="A2" s="238" t="s">
        <v>422</v>
      </c>
      <c r="B2" s="238"/>
      <c r="C2" s="238"/>
      <c r="D2" s="239" t="s">
        <v>460</v>
      </c>
      <c r="E2" s="239"/>
      <c r="F2" s="240" t="s">
        <v>397</v>
      </c>
      <c r="G2" s="241"/>
      <c r="H2" s="241"/>
      <c r="I2" s="242"/>
    </row>
    <row r="3" spans="1:9" ht="23.25" x14ac:dyDescent="0.25">
      <c r="A3" s="229" t="s">
        <v>29</v>
      </c>
      <c r="B3" s="229"/>
      <c r="C3" s="229"/>
      <c r="D3" s="229"/>
      <c r="E3" s="229"/>
      <c r="F3" s="229"/>
      <c r="G3" s="229"/>
      <c r="H3" s="229"/>
      <c r="I3" s="229"/>
    </row>
    <row r="4" spans="1:9" ht="15" customHeight="1" x14ac:dyDescent="0.25">
      <c r="A4" s="230" t="s">
        <v>6</v>
      </c>
      <c r="B4" s="230" t="s">
        <v>0</v>
      </c>
      <c r="C4" s="231" t="s">
        <v>308</v>
      </c>
      <c r="D4" s="231" t="s">
        <v>7</v>
      </c>
      <c r="E4" s="232" t="s">
        <v>145</v>
      </c>
      <c r="F4" s="233"/>
      <c r="G4" s="234" t="s">
        <v>94</v>
      </c>
      <c r="H4" s="234" t="s">
        <v>122</v>
      </c>
      <c r="I4" s="236" t="s">
        <v>3</v>
      </c>
    </row>
    <row r="5" spans="1:9" ht="106.5" customHeight="1" x14ac:dyDescent="0.25">
      <c r="A5" s="230"/>
      <c r="B5" s="230"/>
      <c r="C5" s="231"/>
      <c r="D5" s="231"/>
      <c r="E5" s="92">
        <v>1</v>
      </c>
      <c r="F5" s="92">
        <v>0</v>
      </c>
      <c r="G5" s="235"/>
      <c r="H5" s="235"/>
      <c r="I5" s="237"/>
    </row>
    <row r="6" spans="1:9" ht="94.5" x14ac:dyDescent="0.25">
      <c r="A6" s="86">
        <v>1</v>
      </c>
      <c r="B6" s="3" t="s">
        <v>28</v>
      </c>
      <c r="C6" s="3" t="s">
        <v>146</v>
      </c>
      <c r="D6" s="45" t="s">
        <v>147</v>
      </c>
      <c r="E6" s="44" t="s">
        <v>286</v>
      </c>
      <c r="F6" s="44" t="s">
        <v>148</v>
      </c>
      <c r="G6" s="151">
        <v>1</v>
      </c>
      <c r="H6" s="169" t="s">
        <v>419</v>
      </c>
      <c r="I6" s="153" t="s">
        <v>38</v>
      </c>
    </row>
    <row r="7" spans="1:9" ht="78.75" x14ac:dyDescent="0.25">
      <c r="A7" s="86">
        <v>2</v>
      </c>
      <c r="B7" s="3" t="s">
        <v>149</v>
      </c>
      <c r="C7" s="3" t="s">
        <v>150</v>
      </c>
      <c r="D7" s="45" t="s">
        <v>151</v>
      </c>
      <c r="E7" s="44" t="s">
        <v>152</v>
      </c>
      <c r="F7" s="44" t="s">
        <v>153</v>
      </c>
      <c r="G7" s="151">
        <v>1</v>
      </c>
      <c r="H7" s="152"/>
      <c r="I7" s="153" t="s">
        <v>408</v>
      </c>
    </row>
    <row r="8" spans="1:9" ht="75" x14ac:dyDescent="0.25">
      <c r="A8" s="86">
        <v>3</v>
      </c>
      <c r="B8" s="3" t="s">
        <v>22</v>
      </c>
      <c r="C8" s="44" t="s">
        <v>154</v>
      </c>
      <c r="D8" s="44" t="s">
        <v>155</v>
      </c>
      <c r="E8" s="44" t="s">
        <v>156</v>
      </c>
      <c r="F8" s="44" t="s">
        <v>157</v>
      </c>
      <c r="G8" s="151">
        <v>1</v>
      </c>
      <c r="H8" s="152"/>
      <c r="I8" s="153" t="s">
        <v>409</v>
      </c>
    </row>
    <row r="9" spans="1:9" ht="66" customHeight="1" x14ac:dyDescent="0.25">
      <c r="A9" s="86">
        <v>4</v>
      </c>
      <c r="B9" s="3" t="s">
        <v>287</v>
      </c>
      <c r="C9" s="44" t="s">
        <v>158</v>
      </c>
      <c r="D9" s="45" t="s">
        <v>159</v>
      </c>
      <c r="E9" s="44" t="s">
        <v>160</v>
      </c>
      <c r="F9" s="44" t="s">
        <v>161</v>
      </c>
      <c r="G9" s="151">
        <v>1</v>
      </c>
      <c r="H9" s="152"/>
      <c r="I9" s="153" t="s">
        <v>410</v>
      </c>
    </row>
    <row r="10" spans="1:9" ht="78.75" x14ac:dyDescent="0.25">
      <c r="A10" s="86">
        <v>5</v>
      </c>
      <c r="B10" s="3" t="s">
        <v>30</v>
      </c>
      <c r="C10" s="45" t="s">
        <v>201</v>
      </c>
      <c r="D10" s="45" t="s">
        <v>162</v>
      </c>
      <c r="E10" s="44" t="s">
        <v>202</v>
      </c>
      <c r="F10" s="44" t="s">
        <v>288</v>
      </c>
      <c r="G10" s="151">
        <v>1</v>
      </c>
      <c r="H10" s="152"/>
      <c r="I10" s="153" t="s">
        <v>411</v>
      </c>
    </row>
    <row r="11" spans="1:9" ht="94.5" x14ac:dyDescent="0.25">
      <c r="A11" s="86">
        <v>6</v>
      </c>
      <c r="B11" s="3" t="s">
        <v>31</v>
      </c>
      <c r="C11" s="45" t="s">
        <v>163</v>
      </c>
      <c r="D11" s="45" t="s">
        <v>164</v>
      </c>
      <c r="E11" s="44" t="s">
        <v>289</v>
      </c>
      <c r="F11" s="44" t="s">
        <v>165</v>
      </c>
      <c r="G11" s="151">
        <v>1</v>
      </c>
      <c r="H11" s="154"/>
      <c r="I11" s="153" t="s">
        <v>412</v>
      </c>
    </row>
    <row r="12" spans="1:9" ht="63" x14ac:dyDescent="0.25">
      <c r="A12" s="86">
        <v>7</v>
      </c>
      <c r="B12" s="3" t="s">
        <v>47</v>
      </c>
      <c r="C12" s="44" t="s">
        <v>166</v>
      </c>
      <c r="D12" s="44" t="s">
        <v>167</v>
      </c>
      <c r="E12" s="44" t="s">
        <v>168</v>
      </c>
      <c r="F12" s="44" t="s">
        <v>169</v>
      </c>
      <c r="G12" s="151">
        <v>1</v>
      </c>
      <c r="H12" s="152"/>
      <c r="I12" s="153" t="s">
        <v>413</v>
      </c>
    </row>
    <row r="13" spans="1:9" ht="141.75" x14ac:dyDescent="0.25">
      <c r="A13" s="86">
        <v>8</v>
      </c>
      <c r="B13" s="3" t="s">
        <v>32</v>
      </c>
      <c r="C13" s="45" t="s">
        <v>23</v>
      </c>
      <c r="D13" s="45" t="s">
        <v>24</v>
      </c>
      <c r="E13" s="44" t="s">
        <v>170</v>
      </c>
      <c r="F13" s="44" t="s">
        <v>171</v>
      </c>
      <c r="G13" s="151">
        <v>1</v>
      </c>
      <c r="H13" s="152"/>
      <c r="I13" s="153" t="s">
        <v>414</v>
      </c>
    </row>
    <row r="14" spans="1:9" ht="78.75" x14ac:dyDescent="0.25">
      <c r="A14" s="86">
        <v>9</v>
      </c>
      <c r="B14" s="3" t="s">
        <v>33</v>
      </c>
      <c r="C14" s="45" t="s">
        <v>25</v>
      </c>
      <c r="D14" s="45" t="s">
        <v>26</v>
      </c>
      <c r="E14" s="44" t="s">
        <v>172</v>
      </c>
      <c r="F14" s="44" t="s">
        <v>173</v>
      </c>
      <c r="G14" s="151">
        <v>1</v>
      </c>
      <c r="H14" s="152"/>
      <c r="I14" s="153" t="s">
        <v>420</v>
      </c>
    </row>
    <row r="15" spans="1:9" ht="78.75" x14ac:dyDescent="0.25">
      <c r="A15" s="86">
        <v>10</v>
      </c>
      <c r="B15" s="3" t="s">
        <v>290</v>
      </c>
      <c r="C15" s="45" t="s">
        <v>291</v>
      </c>
      <c r="D15" s="44" t="s">
        <v>292</v>
      </c>
      <c r="E15" s="44" t="s">
        <v>174</v>
      </c>
      <c r="F15" s="44" t="s">
        <v>175</v>
      </c>
      <c r="G15" s="151">
        <v>1</v>
      </c>
      <c r="H15" s="152"/>
      <c r="I15" s="153" t="s">
        <v>421</v>
      </c>
    </row>
    <row r="16" spans="1:9" ht="90" x14ac:dyDescent="0.25">
      <c r="A16" s="86">
        <v>11</v>
      </c>
      <c r="B16" s="3" t="s">
        <v>92</v>
      </c>
      <c r="C16" s="45" t="s">
        <v>176</v>
      </c>
      <c r="D16" s="44" t="s">
        <v>177</v>
      </c>
      <c r="E16" s="44" t="s">
        <v>293</v>
      </c>
      <c r="F16" s="44" t="s">
        <v>178</v>
      </c>
      <c r="G16" s="151">
        <v>1</v>
      </c>
      <c r="H16" s="152"/>
      <c r="I16" s="153" t="s">
        <v>415</v>
      </c>
    </row>
    <row r="17" spans="1:9" ht="78.75" x14ac:dyDescent="0.25">
      <c r="A17" s="87">
        <v>12</v>
      </c>
      <c r="B17" s="3" t="s">
        <v>179</v>
      </c>
      <c r="C17" s="45" t="s">
        <v>203</v>
      </c>
      <c r="D17" s="44" t="s">
        <v>204</v>
      </c>
      <c r="E17" s="44" t="s">
        <v>205</v>
      </c>
      <c r="F17" s="88" t="s">
        <v>294</v>
      </c>
      <c r="G17" s="151">
        <v>1</v>
      </c>
      <c r="H17" s="152"/>
      <c r="I17" s="153" t="s">
        <v>411</v>
      </c>
    </row>
    <row r="18" spans="1:9" ht="110.25" x14ac:dyDescent="0.25">
      <c r="A18" s="89">
        <v>13</v>
      </c>
      <c r="B18" s="90" t="s">
        <v>206</v>
      </c>
      <c r="C18" s="90" t="s">
        <v>295</v>
      </c>
      <c r="D18" s="90" t="s">
        <v>296</v>
      </c>
      <c r="E18" s="91" t="s">
        <v>297</v>
      </c>
      <c r="F18" s="90" t="s">
        <v>207</v>
      </c>
      <c r="G18" s="151">
        <v>1</v>
      </c>
      <c r="H18" s="155"/>
      <c r="I18" s="155" t="s">
        <v>416</v>
      </c>
    </row>
    <row r="19" spans="1:9" ht="22.5" customHeight="1" x14ac:dyDescent="0.25">
      <c r="A19" s="226" t="s">
        <v>27</v>
      </c>
      <c r="B19" s="227"/>
      <c r="C19" s="9"/>
      <c r="D19" s="9"/>
      <c r="E19" s="9"/>
      <c r="F19" s="9"/>
      <c r="G19" s="71">
        <f>G18+G17+G16+G15+G14+G13+G12+G11+G10+G9+G8+G7+G6</f>
        <v>13</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44" orientation="landscape" r:id="rId1"/>
  <headerFooter>
    <oddHeader>&amp;CLIFE LINE FOUNDATION, PANAJI29TH FEB., &amp; 1ST MARCH, 2020</oddHeader>
  </headerFooter>
  <colBreaks count="1" manualBreakCount="1">
    <brk id="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F11" sqref="F11"/>
    </sheetView>
  </sheetViews>
  <sheetFormatPr defaultRowHeight="15" x14ac:dyDescent="0.25"/>
  <cols>
    <col min="1" max="1" width="7.5703125" customWidth="1"/>
    <col min="2" max="2" width="19.28515625" bestFit="1" customWidth="1"/>
    <col min="3" max="3" width="13.7109375" bestFit="1" customWidth="1"/>
    <col min="4" max="4" width="10.85546875" bestFit="1" customWidth="1"/>
    <col min="5" max="5" width="14.85546875" customWidth="1"/>
    <col min="6" max="6" width="16.140625" customWidth="1"/>
    <col min="7" max="7" width="8.42578125" customWidth="1"/>
    <col min="8" max="8" width="7.85546875" bestFit="1" customWidth="1"/>
  </cols>
  <sheetData>
    <row r="1" spans="1:8" s="1" customFormat="1" x14ac:dyDescent="0.25">
      <c r="A1" s="245" t="s">
        <v>284</v>
      </c>
      <c r="B1" s="245"/>
      <c r="C1" s="245"/>
      <c r="D1" s="245"/>
      <c r="E1" s="245"/>
      <c r="F1" s="245"/>
      <c r="G1" s="245"/>
      <c r="H1" s="245"/>
    </row>
    <row r="2" spans="1:8" s="83" customFormat="1" ht="12.75" x14ac:dyDescent="0.2">
      <c r="A2" s="255" t="s">
        <v>300</v>
      </c>
      <c r="B2" s="255"/>
      <c r="C2" s="255"/>
      <c r="D2" s="256" t="s">
        <v>301</v>
      </c>
      <c r="E2" s="256"/>
      <c r="F2" s="243" t="s">
        <v>302</v>
      </c>
      <c r="G2" s="243"/>
      <c r="H2" s="243"/>
    </row>
    <row r="3" spans="1:8" ht="15" customHeight="1" x14ac:dyDescent="0.25">
      <c r="A3" s="244" t="s">
        <v>73</v>
      </c>
      <c r="B3" s="244"/>
      <c r="C3" s="244"/>
      <c r="D3" s="244"/>
      <c r="E3" s="244"/>
      <c r="F3" s="244"/>
      <c r="G3" s="244"/>
      <c r="H3" s="244"/>
    </row>
    <row r="4" spans="1:8" s="1" customFormat="1" ht="43.5" customHeight="1" x14ac:dyDescent="0.25">
      <c r="A4" s="24" t="s">
        <v>277</v>
      </c>
      <c r="B4" s="24" t="s">
        <v>64</v>
      </c>
      <c r="C4" s="24" t="s">
        <v>70</v>
      </c>
      <c r="D4" s="24" t="s">
        <v>65</v>
      </c>
      <c r="E4" s="24" t="s">
        <v>276</v>
      </c>
      <c r="F4" s="246" t="s">
        <v>275</v>
      </c>
      <c r="G4" s="247"/>
      <c r="H4" s="248"/>
    </row>
    <row r="5" spans="1:8" s="1" customFormat="1" ht="15.75" x14ac:dyDescent="0.25">
      <c r="A5" s="249" t="s">
        <v>69</v>
      </c>
      <c r="B5" s="250"/>
      <c r="C5" s="250"/>
      <c r="D5" s="250"/>
      <c r="E5" s="250"/>
      <c r="F5" s="250"/>
      <c r="G5" s="250"/>
      <c r="H5" s="251"/>
    </row>
    <row r="6" spans="1:8" s="1" customFormat="1" ht="15" customHeight="1" x14ac:dyDescent="0.25">
      <c r="A6" s="24">
        <v>1</v>
      </c>
      <c r="B6" s="27" t="s">
        <v>34</v>
      </c>
      <c r="C6" s="24">
        <v>14</v>
      </c>
      <c r="D6" s="24">
        <v>14</v>
      </c>
      <c r="E6" s="24">
        <v>11</v>
      </c>
      <c r="F6" s="252">
        <v>78.599999999999994</v>
      </c>
      <c r="G6" s="253"/>
      <c r="H6" s="254"/>
    </row>
    <row r="7" spans="1:8" s="1" customFormat="1" x14ac:dyDescent="0.25">
      <c r="A7" s="24">
        <v>2</v>
      </c>
      <c r="B7" s="27" t="s">
        <v>63</v>
      </c>
      <c r="C7" s="24">
        <v>13</v>
      </c>
      <c r="D7" s="24">
        <v>13</v>
      </c>
      <c r="E7" s="24">
        <v>9</v>
      </c>
      <c r="F7" s="252">
        <v>69.2</v>
      </c>
      <c r="G7" s="253"/>
      <c r="H7" s="254"/>
    </row>
    <row r="8" spans="1:8" ht="15" customHeight="1" x14ac:dyDescent="0.25">
      <c r="A8" s="261" t="s">
        <v>309</v>
      </c>
      <c r="B8" s="262"/>
      <c r="C8" s="262"/>
      <c r="D8" s="262"/>
      <c r="E8" s="262"/>
      <c r="F8" s="262"/>
      <c r="G8" s="262"/>
      <c r="H8" s="263"/>
    </row>
    <row r="9" spans="1:8" s="1" customFormat="1" ht="31.5" customHeight="1" x14ac:dyDescent="0.25">
      <c r="A9" s="24"/>
      <c r="B9" s="24" t="s">
        <v>64</v>
      </c>
      <c r="C9" s="24" t="s">
        <v>65</v>
      </c>
      <c r="D9" s="24" t="s">
        <v>83</v>
      </c>
      <c r="E9" s="24" t="s">
        <v>84</v>
      </c>
      <c r="F9" s="24" t="s">
        <v>274</v>
      </c>
      <c r="G9" s="246" t="s">
        <v>3</v>
      </c>
      <c r="H9" s="248"/>
    </row>
    <row r="10" spans="1:8" s="1" customFormat="1" ht="30" x14ac:dyDescent="0.25">
      <c r="A10" s="24">
        <v>1</v>
      </c>
      <c r="B10" s="27" t="s">
        <v>34</v>
      </c>
      <c r="C10" s="24">
        <v>14</v>
      </c>
      <c r="D10" s="24">
        <f>'Org capacity'!E20</f>
        <v>12</v>
      </c>
      <c r="E10" s="30">
        <f>D10/C10*100</f>
        <v>85.714285714285708</v>
      </c>
      <c r="F10" s="106" t="s">
        <v>395</v>
      </c>
      <c r="G10" s="259"/>
      <c r="H10" s="260"/>
    </row>
    <row r="11" spans="1:8" s="1" customFormat="1" x14ac:dyDescent="0.25">
      <c r="A11" s="24">
        <v>2</v>
      </c>
      <c r="B11" s="27" t="s">
        <v>63</v>
      </c>
      <c r="C11" s="24">
        <v>13</v>
      </c>
      <c r="D11" s="24">
        <f>'Finance '!G19</f>
        <v>13</v>
      </c>
      <c r="E11" s="30">
        <f>D11/C11*100</f>
        <v>100</v>
      </c>
      <c r="F11" s="106" t="s">
        <v>395</v>
      </c>
      <c r="G11" s="259"/>
      <c r="H11" s="260"/>
    </row>
    <row r="12" spans="1:8" ht="15" customHeight="1" x14ac:dyDescent="0.25">
      <c r="A12" s="261" t="s">
        <v>306</v>
      </c>
      <c r="B12" s="262"/>
      <c r="C12" s="262"/>
      <c r="D12" s="262"/>
      <c r="E12" s="262"/>
      <c r="F12" s="262"/>
      <c r="G12" s="262"/>
      <c r="H12" s="263"/>
    </row>
    <row r="13" spans="1:8" x14ac:dyDescent="0.25">
      <c r="A13" s="264" t="s">
        <v>85</v>
      </c>
      <c r="B13" s="265"/>
      <c r="C13" s="265"/>
      <c r="D13" s="265"/>
      <c r="E13" s="265"/>
      <c r="F13" s="265"/>
      <c r="G13" s="265"/>
      <c r="H13" s="266"/>
    </row>
    <row r="14" spans="1:8" ht="90" x14ac:dyDescent="0.25">
      <c r="A14" s="72" t="s">
        <v>277</v>
      </c>
      <c r="B14" s="72" t="s">
        <v>64</v>
      </c>
      <c r="C14" s="72" t="s">
        <v>279</v>
      </c>
      <c r="D14" s="72" t="s">
        <v>65</v>
      </c>
      <c r="E14" s="72" t="s">
        <v>282</v>
      </c>
      <c r="F14" s="72" t="s">
        <v>280</v>
      </c>
      <c r="G14" s="72" t="s">
        <v>283</v>
      </c>
      <c r="H14" s="72" t="s">
        <v>281</v>
      </c>
    </row>
    <row r="15" spans="1:8" ht="15.75" x14ac:dyDescent="0.25">
      <c r="A15" s="105">
        <v>1</v>
      </c>
      <c r="B15" s="73" t="s">
        <v>82</v>
      </c>
      <c r="C15" s="73">
        <v>18</v>
      </c>
      <c r="D15" s="73">
        <f>C15*3</f>
        <v>54</v>
      </c>
      <c r="E15" s="73">
        <f>D15*80/100</f>
        <v>43.2</v>
      </c>
      <c r="F15" s="80">
        <f>'Programme delivery'!K48</f>
        <v>43</v>
      </c>
      <c r="G15" s="74">
        <f>'Programme delivery'!K48*80%</f>
        <v>34.4</v>
      </c>
      <c r="H15" s="82">
        <f>G15/E15*100</f>
        <v>79.629629629629619</v>
      </c>
    </row>
    <row r="16" spans="1:8" ht="15.75" x14ac:dyDescent="0.25">
      <c r="A16" s="105">
        <v>2</v>
      </c>
      <c r="B16" s="73" t="s">
        <v>77</v>
      </c>
      <c r="C16" s="73">
        <v>9</v>
      </c>
      <c r="D16" s="73">
        <f>C16*3</f>
        <v>27</v>
      </c>
      <c r="E16" s="73">
        <f>D16*50/100</f>
        <v>13.5</v>
      </c>
      <c r="F16" s="80">
        <f>'Programme delivery'!K49</f>
        <v>22</v>
      </c>
      <c r="G16" s="74">
        <f>'Programme delivery'!K49*50%</f>
        <v>11</v>
      </c>
      <c r="H16" s="82">
        <f>G16/E16*100</f>
        <v>81.481481481481481</v>
      </c>
    </row>
    <row r="17" spans="1:8" ht="15.75" x14ac:dyDescent="0.25">
      <c r="A17" s="245" t="s">
        <v>72</v>
      </c>
      <c r="B17" s="245"/>
      <c r="C17" s="73">
        <f>SUM(C15:C16)</f>
        <v>27</v>
      </c>
      <c r="D17" s="73">
        <f>SUM(D15:D16)</f>
        <v>81</v>
      </c>
      <c r="E17" s="73">
        <f>SUM(E15:E16)</f>
        <v>56.7</v>
      </c>
      <c r="F17" s="73">
        <f>SUM(F15:F16)</f>
        <v>65</v>
      </c>
      <c r="G17" s="73">
        <f>SUM(G15:G16)</f>
        <v>45.4</v>
      </c>
      <c r="H17" s="82">
        <f>G17/E17*100</f>
        <v>80.070546737213405</v>
      </c>
    </row>
    <row r="18" spans="1:8" x14ac:dyDescent="0.25">
      <c r="A18" s="258" t="s">
        <v>394</v>
      </c>
      <c r="B18" s="258"/>
      <c r="C18" s="258"/>
      <c r="D18" s="258"/>
      <c r="E18" s="257"/>
      <c r="F18" s="257"/>
      <c r="G18" s="257"/>
      <c r="H18" s="257"/>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headerFooter>
    <oddHeader>&amp;CLIFE LINE FOUNDATION, PANAJI29TH FEB., 2019 &amp; 1ST MARCH,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N20"/>
  <sheetViews>
    <sheetView workbookViewId="0">
      <selection activeCell="N8" sqref="N8"/>
    </sheetView>
  </sheetViews>
  <sheetFormatPr defaultRowHeight="15" x14ac:dyDescent="0.25"/>
  <sheetData>
    <row r="7" spans="2:14" x14ac:dyDescent="0.25">
      <c r="B7">
        <f>2/7*100</f>
        <v>28.571428571428569</v>
      </c>
      <c r="N7">
        <f>5/15</f>
        <v>0.33333333333333331</v>
      </c>
    </row>
    <row r="8" spans="2:14" x14ac:dyDescent="0.25">
      <c r="B8" s="143">
        <f>7/44*100</f>
        <v>15.909090909090908</v>
      </c>
    </row>
    <row r="10" spans="2:14" x14ac:dyDescent="0.25">
      <c r="E10">
        <f>7/44*100</f>
        <v>15.909090909090908</v>
      </c>
    </row>
    <row r="11" spans="2:14" x14ac:dyDescent="0.25">
      <c r="I11">
        <v>136866</v>
      </c>
    </row>
    <row r="13" spans="2:14" x14ac:dyDescent="0.25">
      <c r="I13">
        <f>I11/250</f>
        <v>547.46400000000006</v>
      </c>
      <c r="L13">
        <f>600/12</f>
        <v>50</v>
      </c>
    </row>
    <row r="14" spans="2:14" x14ac:dyDescent="0.25">
      <c r="L14">
        <f>L13/600</f>
        <v>8.3333333333333329E-2</v>
      </c>
    </row>
    <row r="18" spans="8:8" x14ac:dyDescent="0.25">
      <c r="H18">
        <f>22352*10</f>
        <v>223520</v>
      </c>
    </row>
    <row r="19" spans="8:8" x14ac:dyDescent="0.25">
      <c r="H19">
        <f>23106+22300+21996+22166+22100+22848+23688+24283+22645+22650</f>
        <v>227782</v>
      </c>
    </row>
    <row r="20" spans="8:8" x14ac:dyDescent="0.25">
      <c r="H20">
        <f>H19/H18</f>
        <v>1.0190676449534717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Programme delivery</vt:lpstr>
      <vt:lpstr>Org capacity</vt:lpstr>
      <vt:lpstr>Finance </vt:lpstr>
      <vt:lpstr>Scoring sheet FSW-MSM</vt:lpstr>
      <vt:lpstr>Sheet1</vt:lpstr>
      <vt:lpstr>'Finance '!Print_Area</vt:lpstr>
      <vt:lpstr>'Org capacity'!Print_Area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2022-01-28T09:53:36Z</dcterms:modified>
</cp:coreProperties>
</file>